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sparebankensor.sharepoint.com/sites/AGPilar3/Shared Documents/General/2024 arbeid med pilar 3/"/>
    </mc:Choice>
  </mc:AlternateContent>
  <xr:revisionPtr revIDLastSave="118" documentId="8_{0DD5D136-6CE7-4A0C-BF03-9E5951B5ECEA}" xr6:coauthVersionLast="47" xr6:coauthVersionMax="47" xr10:uidLastSave="{B36C6859-64D8-4317-A3B9-6B01EE2AB13B}"/>
  <bookViews>
    <workbookView xWindow="32370" yWindow="105" windowWidth="27795" windowHeight="14715" tabRatio="831" xr2:uid="{BDC47604-022F-4ED5-8C4D-8DE21994EDDD}"/>
  </bookViews>
  <sheets>
    <sheet name="Contents" sheetId="65" r:id="rId1"/>
    <sheet name="KM1" sheetId="34" r:id="rId2"/>
    <sheet name="OV1" sheetId="15" r:id="rId3"/>
    <sheet name="CC1" sheetId="1" r:id="rId4"/>
    <sheet name="CC2" sheetId="54" r:id="rId5"/>
    <sheet name="CCA" sheetId="25" r:id="rId6"/>
    <sheet name="CCYB1" sheetId="2" r:id="rId7"/>
    <sheet name="CCYB2" sheetId="3" r:id="rId8"/>
    <sheet name="LR1" sheetId="35" r:id="rId9"/>
    <sheet name="LR2" sheetId="36" r:id="rId10"/>
    <sheet name="LR3" sheetId="37" r:id="rId11"/>
    <sheet name="LIQ1" sheetId="14" r:id="rId12"/>
    <sheet name="LIQ2" sheetId="39" r:id="rId13"/>
    <sheet name="CR1" sheetId="41" r:id="rId14"/>
    <sheet name="CR2" sheetId="42" r:id="rId15"/>
    <sheet name="CQ1" sheetId="43" r:id="rId16"/>
    <sheet name="CQ3" sheetId="40" r:id="rId17"/>
    <sheet name="CQ5" sheetId="46" r:id="rId18"/>
    <sheet name="CR4" sheetId="4" r:id="rId19"/>
    <sheet name="CR5" sheetId="5" r:id="rId20"/>
    <sheet name="CCR1" sheetId="47" r:id="rId21"/>
    <sheet name="CCR2" sheetId="48" r:id="rId22"/>
    <sheet name="CCR3" sheetId="49" r:id="rId23"/>
    <sheet name="CCR5" sheetId="55" r:id="rId24"/>
    <sheet name="CCR8" sheetId="53" r:id="rId25"/>
    <sheet name="OR1" sheetId="58" r:id="rId26"/>
    <sheet name="REM1" sheetId="62" r:id="rId27"/>
    <sheet name="AE1" sheetId="6" r:id="rId28"/>
    <sheet name="AE3" sheetId="8" r:id="rId29"/>
    <sheet name="IRRBB1" sheetId="61" r:id="rId30"/>
    <sheet name="KM2" sheetId="30" r:id="rId31"/>
    <sheet name="TLAC1" sheetId="31" r:id="rId32"/>
    <sheet name="TLAC3" sheetId="32" r:id="rId33"/>
  </sheets>
  <definedNames>
    <definedName name="_xlnm._FilterDatabase" localSheetId="3" hidden="1">'CC1'!$A$4:$C$119</definedName>
    <definedName name="_Toc66961291" localSheetId="0">Contents!#REF!</definedName>
    <definedName name="_Toc66961292" localSheetId="0">Contents!#REF!</definedName>
    <definedName name="_Toc66961294" localSheetId="0">Contents!$B$60</definedName>
    <definedName name="_xlnm.Print_Area" localSheetId="12">'LIQ2'!$A$1:$J$50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3" i="15" l="1"/>
  <c r="E14" i="62" l="1"/>
  <c r="E8" i="62"/>
  <c r="I41" i="39" l="1"/>
  <c r="G41" i="39"/>
  <c r="E41" i="39"/>
  <c r="J41" i="39" l="1"/>
  <c r="D9" i="43" l="1"/>
  <c r="G11" i="41" l="1"/>
  <c r="F11" i="41"/>
  <c r="E11" i="41"/>
  <c r="D11" i="41"/>
  <c r="C11" i="41"/>
  <c r="O17" i="41"/>
  <c r="O16" i="41"/>
  <c r="O15" i="41"/>
  <c r="O14" i="41"/>
  <c r="O13" i="41"/>
  <c r="O12" i="41"/>
  <c r="M20" i="2" l="1"/>
  <c r="M18" i="2"/>
  <c r="M16" i="2"/>
  <c r="M17" i="2"/>
  <c r="M15" i="2"/>
  <c r="M14" i="2"/>
  <c r="M13" i="2"/>
  <c r="M12" i="2"/>
  <c r="M11" i="2"/>
  <c r="M10" i="2"/>
  <c r="N20" i="2"/>
  <c r="N19" i="2" l="1"/>
  <c r="I19" i="2"/>
  <c r="C19" i="2"/>
  <c r="H19" i="2" s="1"/>
  <c r="L19" i="2"/>
  <c r="M19" i="2" s="1"/>
  <c r="H18" i="2"/>
  <c r="H16" i="2"/>
  <c r="H15" i="2"/>
  <c r="H17" i="2"/>
  <c r="H14" i="2"/>
  <c r="H13" i="2"/>
  <c r="H12" i="2"/>
  <c r="H10" i="2"/>
  <c r="H11" i="2"/>
  <c r="H20" i="2"/>
  <c r="H15" i="32" l="1"/>
  <c r="H12" i="32"/>
  <c r="H14" i="32"/>
  <c r="D16" i="32"/>
  <c r="C16" i="32"/>
  <c r="H13" i="32" l="1"/>
  <c r="H16" i="32"/>
  <c r="H11" i="32"/>
  <c r="E17" i="62"/>
  <c r="E7" i="62"/>
  <c r="E28" i="62" l="1"/>
  <c r="F19" i="43" l="1"/>
  <c r="E19" i="43"/>
  <c r="H19" i="43"/>
  <c r="I19" i="43"/>
  <c r="J19" i="43"/>
  <c r="K19" i="43"/>
  <c r="M19" i="43"/>
  <c r="D19" i="43"/>
  <c r="C68" i="36" l="1"/>
  <c r="D72" i="36" l="1"/>
  <c r="D69" i="36"/>
  <c r="D71" i="36" s="1"/>
  <c r="C67" i="36"/>
  <c r="D68" i="36"/>
  <c r="D67" i="36"/>
  <c r="D63" i="36"/>
  <c r="D58" i="36"/>
  <c r="D57" i="36"/>
  <c r="D56" i="36"/>
  <c r="C115" i="1" l="1"/>
  <c r="C116" i="1"/>
  <c r="C117" i="1"/>
  <c r="C118" i="1"/>
  <c r="C119" i="1"/>
  <c r="C114" i="1"/>
  <c r="C96" i="1" l="1"/>
  <c r="C72" i="1" l="1"/>
  <c r="D15" i="49" l="1"/>
  <c r="E15" i="49"/>
  <c r="F15" i="49"/>
  <c r="G15" i="49"/>
  <c r="H15" i="49"/>
  <c r="I15" i="49"/>
  <c r="J15" i="49"/>
  <c r="K15" i="49"/>
  <c r="L15" i="49"/>
  <c r="M15" i="49"/>
  <c r="C15" i="49"/>
  <c r="D11" i="49"/>
  <c r="E11" i="49"/>
  <c r="F11" i="49"/>
  <c r="G11" i="49"/>
  <c r="H11" i="49"/>
  <c r="I11" i="49"/>
  <c r="J11" i="49"/>
  <c r="K11" i="49"/>
  <c r="L11" i="49"/>
  <c r="M11" i="49"/>
  <c r="C11" i="49"/>
  <c r="N9" i="49" l="1"/>
  <c r="G19" i="4" l="1"/>
  <c r="G11" i="4"/>
  <c r="F19" i="4"/>
  <c r="F11" i="4"/>
  <c r="E19" i="4"/>
  <c r="E11" i="4"/>
  <c r="D19" i="4"/>
  <c r="D11" i="4"/>
  <c r="C19" i="4"/>
  <c r="C11" i="4"/>
  <c r="E37" i="34" l="1"/>
  <c r="C9" i="15" l="1"/>
  <c r="C12" i="15"/>
  <c r="E16" i="15"/>
  <c r="D14" i="15" l="1"/>
  <c r="D18" i="15" s="1"/>
  <c r="C63" i="36" l="1"/>
  <c r="C34" i="36"/>
  <c r="C14" i="36" l="1"/>
  <c r="C51" i="36"/>
  <c r="C37" i="36"/>
  <c r="C26" i="36"/>
  <c r="C54" i="36" l="1"/>
  <c r="C8" i="37"/>
  <c r="C6" i="37" s="1"/>
  <c r="C58" i="36" l="1"/>
  <c r="C70" i="36"/>
  <c r="C72" i="36" s="1"/>
  <c r="C69" i="36"/>
  <c r="C71" i="36" s="1"/>
  <c r="C20" i="35"/>
  <c r="C57" i="36"/>
  <c r="C56" i="36"/>
  <c r="D28" i="62"/>
  <c r="D18" i="62"/>
  <c r="O31" i="41" l="1"/>
  <c r="N31" i="41" l="1"/>
  <c r="M31" i="41"/>
  <c r="K31" i="41"/>
  <c r="L31" i="41"/>
  <c r="J31" i="41"/>
  <c r="I31" i="41"/>
  <c r="Q31" i="41"/>
  <c r="G31" i="41" l="1"/>
  <c r="F31" i="41"/>
  <c r="P31" i="41"/>
  <c r="C31" i="41"/>
  <c r="H31" i="41"/>
  <c r="D31" i="41"/>
  <c r="E31" i="41"/>
  <c r="J30" i="40" l="1"/>
  <c r="I30" i="40"/>
  <c r="K30" i="40"/>
  <c r="L30" i="40"/>
  <c r="D30" i="40"/>
  <c r="G30" i="40"/>
  <c r="M30" i="40"/>
  <c r="F30" i="40"/>
  <c r="E30" i="40"/>
  <c r="N30" i="40"/>
  <c r="O30" i="40"/>
  <c r="H30" i="40"/>
  <c r="C19" i="35" l="1"/>
  <c r="N7" i="49" l="1"/>
  <c r="N17" i="49"/>
  <c r="N16" i="49"/>
  <c r="N15" i="49"/>
  <c r="N14" i="49"/>
  <c r="N13" i="49"/>
  <c r="N12" i="49"/>
  <c r="N11" i="49"/>
  <c r="N10" i="49"/>
  <c r="N8" i="49"/>
  <c r="E27" i="15" l="1"/>
  <c r="C55" i="1" l="1"/>
  <c r="C51" i="1" s="1"/>
  <c r="E17" i="15" l="1"/>
  <c r="C14" i="15"/>
  <c r="E14" i="15" l="1"/>
  <c r="C18" i="15"/>
  <c r="E18" i="15" s="1"/>
  <c r="H11" i="4"/>
  <c r="E38" i="15" l="1"/>
  <c r="E37" i="15"/>
  <c r="E36" i="15"/>
  <c r="E35" i="15"/>
  <c r="E34" i="15"/>
  <c r="E33" i="15"/>
  <c r="E32" i="15"/>
  <c r="E31" i="15"/>
  <c r="E30" i="15"/>
  <c r="C29" i="15"/>
  <c r="E29" i="15" s="1"/>
  <c r="C28" i="15"/>
  <c r="E28" i="15" s="1"/>
  <c r="C27" i="15"/>
  <c r="C26" i="15"/>
  <c r="E26" i="15" s="1"/>
  <c r="C25" i="15"/>
  <c r="E25" i="15" s="1"/>
  <c r="E7" i="15"/>
  <c r="E8" i="15"/>
  <c r="E13" i="15"/>
  <c r="E12" i="15"/>
  <c r="C11" i="15"/>
  <c r="E11" i="15" s="1"/>
  <c r="C10" i="15"/>
  <c r="E10" i="15" s="1"/>
  <c r="E9" i="15"/>
  <c r="E24" i="15" l="1"/>
  <c r="C43" i="15"/>
  <c r="M9" i="2"/>
  <c r="E43" i="15" l="1"/>
  <c r="H9" i="2"/>
  <c r="C47" i="1" l="1"/>
  <c r="C82" i="1"/>
  <c r="C64" i="1"/>
  <c r="R19" i="5"/>
  <c r="R11" i="5"/>
  <c r="R18" i="5" l="1"/>
  <c r="H22" i="4"/>
  <c r="H15" i="4"/>
  <c r="R12" i="5"/>
  <c r="R22" i="5"/>
  <c r="H8" i="4"/>
  <c r="R21" i="5"/>
  <c r="H20" i="4"/>
  <c r="H12" i="4"/>
  <c r="H21" i="4"/>
  <c r="R9" i="5"/>
  <c r="R20" i="5"/>
  <c r="R10" i="5"/>
  <c r="H9" i="4"/>
  <c r="H13" i="4"/>
  <c r="R8" i="5"/>
  <c r="H18" i="4"/>
  <c r="R7" i="5"/>
  <c r="R17" i="5"/>
  <c r="R23" i="5"/>
  <c r="H16" i="4"/>
  <c r="R16" i="5"/>
  <c r="R15" i="5"/>
  <c r="R14" i="5"/>
  <c r="H10" i="4"/>
  <c r="H17" i="4"/>
  <c r="H14" i="4"/>
  <c r="H23" i="4"/>
  <c r="R13" i="5"/>
  <c r="H7" i="4" l="1"/>
  <c r="C23" i="31" l="1"/>
</calcChain>
</file>

<file path=xl/sharedStrings.xml><?xml version="1.0" encoding="utf-8"?>
<sst xmlns="http://schemas.openxmlformats.org/spreadsheetml/2006/main" count="2752" uniqueCount="1275">
  <si>
    <t>Amounts</t>
  </si>
  <si>
    <t xml:space="preserve">Common Equity Tier 1 (CET1) capital:  instruments and reserves                                                                                       </t>
  </si>
  <si>
    <t xml:space="preserve">Capital instruments and the related share premium accounts </t>
  </si>
  <si>
    <t xml:space="preserve">     of which: Instrument type 1</t>
  </si>
  <si>
    <t xml:space="preserve">     of which: Instrument type 2</t>
  </si>
  <si>
    <t xml:space="preserve">     of which: Instrument type 3</t>
  </si>
  <si>
    <t xml:space="preserve">Retained earnings </t>
  </si>
  <si>
    <t>Accumulated other comprehensive income (and other reserves)</t>
  </si>
  <si>
    <t>EU-3a</t>
  </si>
  <si>
    <t>Funds for general banking risk</t>
  </si>
  <si>
    <t xml:space="preserve">Amount of qualifying items referred to in Article 484 (3)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</si>
  <si>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</si>
  <si>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</si>
  <si>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</si>
  <si>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</si>
  <si>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</si>
  <si>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</si>
  <si>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</si>
  <si>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Not applicable</t>
  </si>
  <si>
    <t>Deferred tax assets that rely on future profitability excluding those arising from temporary differences (net of related tax liability where the conditions in Article 38 (3)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</si>
  <si>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</si>
  <si>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</si>
  <si>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</si>
  <si>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</si>
  <si>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</si>
  <si>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and indirect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</si>
  <si>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</si>
  <si>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</si>
  <si>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</si>
  <si>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</si>
  <si>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</si>
  <si>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</si>
  <si>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</si>
  <si>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</si>
  <si>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</si>
  <si>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</si>
  <si>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</si>
  <si>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are met)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</si>
  <si>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</si>
  <si>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</si>
  <si>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</si>
  <si>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</si>
  <si>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</si>
  <si>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</si>
  <si>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</si>
  <si>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</si>
  <si>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</si>
  <si>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Total regulatory adjustments to Common Equity Tier 1 (CET1)</t>
  </si>
  <si>
    <t xml:space="preserve">Common Equity Tier 1 (CET1) capital </t>
  </si>
  <si>
    <t>Additional Tier 1 (AT1) capital: instruments</t>
  </si>
  <si>
    <t xml:space="preserve">     of which: classified as equity under applicable accounting standards</t>
  </si>
  <si>
    <t xml:space="preserve">     of which: classified as liabilities under applicable accounting standards</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</si>
  <si>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</si>
  <si>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</si>
  <si>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</si>
  <si>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</si>
  <si>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and indirect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</si>
  <si>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</si>
  <si>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</si>
  <si>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</si>
  <si>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</si>
  <si>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42a</t>
  </si>
  <si>
    <t>Other regulatory adjustments to AT1 capital</t>
  </si>
  <si>
    <t>Total regulatory adjustments to Additional Tier 1 (AT1) capital</t>
  </si>
  <si>
    <t xml:space="preserve">Additional Tier 1 (AT1) capital </t>
  </si>
  <si>
    <t>Tier 1 capital (T1 = CET1 + AT1)</t>
  </si>
  <si>
    <t>Tier 2 (T2) capital: instruments</t>
  </si>
  <si>
    <t>Capital instruments and the related share premium accounts</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</si>
  <si>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</si>
  <si>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</si>
  <si>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</si>
  <si>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</si>
  <si>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</si>
  <si>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and indirect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</si>
  <si>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</si>
  <si>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and indirect holdings of the T2 instruments and subordinated loans of financial sector entities where the institution does not have a significant investment in those entities (amount above 10% threshold and net of eligible short positions) (negative amount)  </t>
  </si>
  <si>
    <t>54a</t>
  </si>
  <si>
    <t>Direct and indirect holdings by the institution of the T2 instruments and subordinated loans of financial sector entities where the institution has a significant investment in those entities (net of eligible short positions) (negative amount)</t>
  </si>
  <si>
    <r>
      <t>EU-56a</t>
    </r>
    <r>
      <rPr>
        <sz val="8"/>
        <rFont val="Calibri"/>
        <family val="2"/>
        <scheme val="minor"/>
      </rPr>
      <t> </t>
    </r>
  </si>
  <si>
    <t>Qualifying eligible liabilities deductions that exceed the eligible liabilities items of the institution (negative amount)</t>
  </si>
  <si>
    <t>56b</t>
  </si>
  <si>
    <t>Other regulatory adjusments to T2 capital</t>
  </si>
  <si>
    <t>Total regulatory adjustments to Tier 2 (T2) capital</t>
  </si>
  <si>
    <t xml:space="preserve">Tier 2 (T2) capital </t>
  </si>
  <si>
    <t>Total capital (TC = T1 + T2)</t>
  </si>
  <si>
    <t>Total risk exposure amount</t>
  </si>
  <si>
    <t>Capital ratios and requirements including buffers </t>
  </si>
  <si>
    <t>Common Equity Tier 1</t>
  </si>
  <si>
    <t>Tier 1</t>
  </si>
  <si>
    <t>Total capital</t>
  </si>
  <si>
    <t>Institution CET1 overall capital requirements</t>
  </si>
  <si>
    <t xml:space="preserve">of which: capital conservation buffer requirement </t>
  </si>
  <si>
    <t xml:space="preserve">of which: countercyclical capital buffer requirement </t>
  </si>
  <si>
    <t xml:space="preserve">of which: systemic risk buffer requirement </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</si>
  <si>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</si>
  <si>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</si>
  <si>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</si>
  <si>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</si>
  <si>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Common Equity Tier 1 capital (as a percentage of risk exposure amount) available after meeting the minimum capital requirements</t>
  </si>
  <si>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</si>
  <si>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</si>
  <si>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</si>
  <si>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are met)</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</si>
  <si>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</si>
  <si>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</si>
  <si>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</si>
  <si>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</si>
  <si>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</si>
  <si>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</si>
  <si>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</si>
  <si>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</si>
  <si>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g</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</si>
  <si>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</si>
  <si>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</si>
  <si>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</si>
  <si>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</si>
  <si>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a</t>
  </si>
  <si>
    <t>b</t>
  </si>
  <si>
    <t>c</t>
  </si>
  <si>
    <t>d</t>
  </si>
  <si>
    <t>e</t>
  </si>
  <si>
    <t>f</t>
  </si>
  <si>
    <t>h</t>
  </si>
  <si>
    <t>i</t>
  </si>
  <si>
    <t>j</t>
  </si>
  <si>
    <t>k</t>
  </si>
  <si>
    <t>l</t>
  </si>
  <si>
    <t>m</t>
  </si>
  <si>
    <t>General credit exposures</t>
  </si>
  <si>
    <t>Relevant credit exposures – Market risk</t>
  </si>
  <si>
    <t>Securitisation exposures  Exposure value for non-trading book</t>
  </si>
  <si>
    <t>Total exposure value</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</si>
  <si>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</si>
  <si>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</si>
  <si>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</si>
  <si>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</si>
  <si>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</si>
  <si>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</si>
  <si>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</si>
  <si>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</si>
  <si>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</si>
  <si>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</si>
  <si>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</si>
  <si>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010</t>
  </si>
  <si>
    <t>Breakdown by country:</t>
  </si>
  <si>
    <t>Total</t>
  </si>
  <si>
    <t>Institution specific countercyclical capital buffer rate</t>
  </si>
  <si>
    <t>Institution specific countercyclical capital buffer requirement</t>
  </si>
  <si>
    <t xml:space="preserve"> Exposure classes</t>
  </si>
  <si>
    <t>Exposures before CCF and before CRM</t>
  </si>
  <si>
    <t>Exposures post CCF and post CRM</t>
  </si>
  <si>
    <t>RWAs and RWAs density</t>
  </si>
  <si>
    <t>On-balance-sheet exposures</t>
  </si>
  <si>
    <t>Off-balance-sheet exposures</t>
  </si>
  <si>
    <t>RWEA</t>
  </si>
  <si>
    <t xml:space="preserve">RWEA density (%) </t>
  </si>
  <si>
    <t>Central governments or central banks</t>
  </si>
  <si>
    <t>Regional government or local authorities</t>
  </si>
  <si>
    <t>Public sector entities</t>
  </si>
  <si>
    <t>Multilateral development banks</t>
  </si>
  <si>
    <t>International organisations</t>
  </si>
  <si>
    <t>Institutions</t>
  </si>
  <si>
    <t>Corporates</t>
  </si>
  <si>
    <t>Retail</t>
  </si>
  <si>
    <t>Secured by mortgages on immovable property</t>
  </si>
  <si>
    <t>Exposures in default</t>
  </si>
  <si>
    <t>Exposures associated with particularly high risk</t>
  </si>
  <si>
    <t>Covered bonds</t>
  </si>
  <si>
    <t>Institutions and corporates with a short-term credit assessment</t>
  </si>
  <si>
    <t>Collective investment undertakings</t>
  </si>
  <si>
    <t>Equity</t>
  </si>
  <si>
    <t>Other items</t>
  </si>
  <si>
    <t>TOTAL</t>
  </si>
  <si>
    <t>Risk weight</t>
  </si>
  <si>
    <t>Of which unrated</t>
  </si>
  <si>
    <t>Others</t>
  </si>
  <si>
    <t>n</t>
  </si>
  <si>
    <t>o</t>
  </si>
  <si>
    <t>p</t>
  </si>
  <si>
    <t>q</t>
  </si>
  <si>
    <t>Unit or shares in collective investment undertakings</t>
  </si>
  <si>
    <t>Carrying amount of encumbered assets</t>
  </si>
  <si>
    <t>Fair value of encumbered assets</t>
  </si>
  <si>
    <t>Carrying amount of unencumbered assets</t>
  </si>
  <si>
    <t>Fair value of unencumbered assets</t>
  </si>
  <si>
    <t>030</t>
  </si>
  <si>
    <t>040</t>
  </si>
  <si>
    <t>050</t>
  </si>
  <si>
    <t>060</t>
  </si>
  <si>
    <t>080</t>
  </si>
  <si>
    <t>090</t>
  </si>
  <si>
    <t>Assets of the reporting institution</t>
  </si>
  <si>
    <t>Equity instruments</t>
  </si>
  <si>
    <t>Debt securities</t>
  </si>
  <si>
    <t>of which: covered bonds</t>
  </si>
  <si>
    <t>of which: securitisations</t>
  </si>
  <si>
    <t>070</t>
  </si>
  <si>
    <t>of which: issued by general governments</t>
  </si>
  <si>
    <t>of which: issued by financial corporations</t>
  </si>
  <si>
    <t>of which: issued by non-financial corporations</t>
  </si>
  <si>
    <t>Other assets</t>
  </si>
  <si>
    <t>Matching liabilities, contingent liabilities or securities lent</t>
  </si>
  <si>
    <t>Assets, collateral received and own
debt securities issued other than covered bonds and securitisations encumbered</t>
  </si>
  <si>
    <t>debt securities issued other than covered bonds and ABSs encumbered</t>
  </si>
  <si>
    <t>Carrying amount of selected financial liabilities</t>
  </si>
  <si>
    <t>Tier 1 capital</t>
  </si>
  <si>
    <t>Updated</t>
  </si>
  <si>
    <t>Annual</t>
  </si>
  <si>
    <t>Table Name</t>
  </si>
  <si>
    <t>CCyB1 - Geographical distribution of credit exposures relevant for the calculation of the countercyclical buffer</t>
  </si>
  <si>
    <t>CCyB2 - Amount of institution-specific countercyclical capital buffer</t>
  </si>
  <si>
    <t>CR4 – standardised approach – Credit risk exposure and CRM effects</t>
  </si>
  <si>
    <t>AE1 - Encumbered and unencumbered assets</t>
  </si>
  <si>
    <t>AE3 - Sources of encumbrance</t>
  </si>
  <si>
    <t>Issuer</t>
  </si>
  <si>
    <t>Sparebanken Sør</t>
  </si>
  <si>
    <t>Unique identifier (eg CUSIP, ISIN or Bloomberg identifier for private placement)</t>
  </si>
  <si>
    <t>NO0006001502</t>
  </si>
  <si>
    <t>NO0010895121</t>
  </si>
  <si>
    <t>NO0010936784</t>
  </si>
  <si>
    <t>NO0011147647</t>
  </si>
  <si>
    <t>NO0010887177</t>
  </si>
  <si>
    <t>Governing law(s) of the instrument</t>
  </si>
  <si>
    <t>Norwegian</t>
  </si>
  <si>
    <t>Regulatory treatment</t>
  </si>
  <si>
    <t>Additional Tier 1</t>
  </si>
  <si>
    <t>Tier 2</t>
  </si>
  <si>
    <t xml:space="preserve">     Post-transitional CRR rules</t>
  </si>
  <si>
    <t xml:space="preserve">     Eligible at solo/(sub-)consolidated/ solo&amp;(sub-)consolidated</t>
  </si>
  <si>
    <t>Solo and Consolidated</t>
  </si>
  <si>
    <t xml:space="preserve">     Instrument type (types to be specified by each jurisdiction)</t>
  </si>
  <si>
    <t>Equity certificate</t>
  </si>
  <si>
    <t>Hybrid capital</t>
  </si>
  <si>
    <t>Subordinated loan capital</t>
  </si>
  <si>
    <t>MNOK 125</t>
  </si>
  <si>
    <t xml:space="preserve">MNOK 200 </t>
  </si>
  <si>
    <t>MNOK 300</t>
  </si>
  <si>
    <t>MNOK 10</t>
  </si>
  <si>
    <t>MNOK 200</t>
  </si>
  <si>
    <t xml:space="preserve">MNOK 250 </t>
  </si>
  <si>
    <t>MNOK 500</t>
  </si>
  <si>
    <t>MNOK 350</t>
  </si>
  <si>
    <t xml:space="preserve">Nominal amount of instrument </t>
  </si>
  <si>
    <t>9a</t>
  </si>
  <si>
    <t>Issue price</t>
  </si>
  <si>
    <t>N/A</t>
  </si>
  <si>
    <t>100 percent</t>
  </si>
  <si>
    <t>9b</t>
  </si>
  <si>
    <t>Redemption price</t>
  </si>
  <si>
    <t>100 percent of nominal value</t>
  </si>
  <si>
    <t>Accounting classification</t>
  </si>
  <si>
    <t>Shareholders’ equity</t>
  </si>
  <si>
    <t>Liability – amortised cost</t>
  </si>
  <si>
    <t>Original date of issuance</t>
  </si>
  <si>
    <t>June 1998</t>
  </si>
  <si>
    <t>23 February 2021</t>
  </si>
  <si>
    <t>Perpetual or dated</t>
  </si>
  <si>
    <t>Perpetual</t>
  </si>
  <si>
    <t>Dated</t>
  </si>
  <si>
    <t xml:space="preserve">     Original maturity date </t>
  </si>
  <si>
    <t>No maturity date</t>
  </si>
  <si>
    <t>Issuer call subject to prior supervisory approval</t>
  </si>
  <si>
    <t>Yes</t>
  </si>
  <si>
    <t xml:space="preserve">     Optional call date, contingent call dates and redemption amount </t>
  </si>
  <si>
    <t xml:space="preserve">     Subsequent call dates, if applicable</t>
  </si>
  <si>
    <t>Each consecutive interest payment date following 23 February 2026</t>
  </si>
  <si>
    <t>Each consecutive interest payment date following 10 November 2026</t>
  </si>
  <si>
    <t>Coupons / dividends</t>
  </si>
  <si>
    <t xml:space="preserve">Fixed or floating dividend/coupon </t>
  </si>
  <si>
    <t>Floating</t>
  </si>
  <si>
    <t>Fixed</t>
  </si>
  <si>
    <t xml:space="preserve">Coupon rate and any related index </t>
  </si>
  <si>
    <t>3 m NIBOR + 3,20 percent</t>
  </si>
  <si>
    <t>3 m NIBOR + 3,08 percent</t>
  </si>
  <si>
    <t>3 m NIBOR + 2,75 percent</t>
  </si>
  <si>
    <t>3 m NIBOR + 2,50 percent</t>
  </si>
  <si>
    <t>3 m NIBOR +1,37 percent</t>
  </si>
  <si>
    <t xml:space="preserve">Existence of a dividend stopper </t>
  </si>
  <si>
    <t>No</t>
  </si>
  <si>
    <t>20a</t>
  </si>
  <si>
    <t xml:space="preserve">     Fully discretionary, partially discretionary or mandatory (in terms of timing)</t>
  </si>
  <si>
    <t>Fully discretionary</t>
  </si>
  <si>
    <t>Mandatory</t>
  </si>
  <si>
    <t>20b</t>
  </si>
  <si>
    <t xml:space="preserve">     Fully discretionary, partially discretionary or mandatory (in terms of amount)</t>
  </si>
  <si>
    <t xml:space="preserve">     Existence of step up or other incentive to redeem</t>
  </si>
  <si>
    <t xml:space="preserve">     Noncumulative or cumulative</t>
  </si>
  <si>
    <t>Noncumulative</t>
  </si>
  <si>
    <t>Cumulative</t>
  </si>
  <si>
    <t>Convertible or non-convertible</t>
  </si>
  <si>
    <t>Convertible</t>
  </si>
  <si>
    <t xml:space="preserve">     If convertible, conversion trigger(s)</t>
  </si>
  <si>
    <t xml:space="preserve">     If convertible, fully or partially</t>
  </si>
  <si>
    <t>Fully or partially</t>
  </si>
  <si>
    <t xml:space="preserve">     If convertible, conversion rate</t>
  </si>
  <si>
    <t xml:space="preserve">     If convertible, mandatory or optional conversion</t>
  </si>
  <si>
    <t xml:space="preserve">     If convertible, specify instrument type convertible into</t>
  </si>
  <si>
    <t xml:space="preserve">     If convertible, specify issuer of instrument it converts into</t>
  </si>
  <si>
    <t>Write-down features</t>
  </si>
  <si>
    <t xml:space="preserve">     If write-down, write-down trigger(s)</t>
  </si>
  <si>
    <t xml:space="preserve">     If write-down, full or partial</t>
  </si>
  <si>
    <t xml:space="preserve">     If write-down, permanent or temporary</t>
  </si>
  <si>
    <t>Temporary</t>
  </si>
  <si>
    <t xml:space="preserve">        If temporary write-down, description of write-up mechanism</t>
  </si>
  <si>
    <t>Position in subordination hierarchy in liquidation (specify instrument type immediately senior to instrument)</t>
  </si>
  <si>
    <t>Non-compliant transitioned features</t>
  </si>
  <si>
    <t>If yes, specify non-compliant features</t>
  </si>
  <si>
    <t>Scope of consolidation: Consolidated</t>
  </si>
  <si>
    <t>EU 1a</t>
  </si>
  <si>
    <t>Quarter ending on (DD Month YYY)</t>
  </si>
  <si>
    <t>EU 1b</t>
  </si>
  <si>
    <t>Number of data points used in the calculation of averages</t>
  </si>
  <si>
    <t>HIGH-QUALITY LIQUID ASSETS</t>
  </si>
  <si>
    <t>Total high-quality liquid assets (HQLA), after application of haircuts in line with Article 9 of regulation (EU) 2015/61</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</si>
  <si>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</si>
  <si>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</si>
  <si>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</si>
  <si>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</si>
  <si>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</si>
  <si>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</si>
  <si>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</si>
  <si>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</si>
  <si>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</si>
  <si>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</si>
  <si>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</si>
  <si>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</si>
  <si>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</si>
  <si>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</si>
  <si>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</si>
  <si>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</si>
  <si>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</si>
  <si>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</si>
  <si>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</si>
  <si>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</si>
  <si>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</si>
  <si>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</si>
  <si>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</si>
  <si>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</si>
  <si>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</si>
  <si>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</si>
  <si>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</si>
  <si>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</si>
  <si>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 xml:space="preserve">TOTAL ADJUSTED VALUE </t>
  </si>
  <si>
    <t>LIQUIDITY BUFFER</t>
  </si>
  <si>
    <t>TOTAL NET CASH OUTFLOWS</t>
  </si>
  <si>
    <t>LIQUIDITY COVERAGE RATIO</t>
  </si>
  <si>
    <t>Other regulatory adjusments</t>
  </si>
  <si>
    <t>Norway</t>
  </si>
  <si>
    <t>Risk weighted exposure amounts (RWEAs)</t>
  </si>
  <si>
    <t>Total own funds requirements</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</si>
  <si>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</si>
  <si>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</si>
  <si>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</si>
  <si>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</si>
  <si>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</si>
  <si>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</si>
  <si>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</si>
  <si>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</si>
  <si>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</si>
  <si>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EU 8a</t>
  </si>
  <si>
    <t>Of which exposures to a CCP</t>
  </si>
  <si>
    <t>EU 8b</t>
  </si>
  <si>
    <t>Of which credit valuation adjustment - CVA</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</si>
  <si>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</si>
  <si>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</si>
  <si>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</si>
  <si>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</si>
  <si>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</si>
  <si>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</si>
  <si>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</si>
  <si>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deduction</t>
  </si>
  <si>
    <t>Position, foreign exchange and commodities risks (Market risk)</t>
  </si>
  <si>
    <t xml:space="preserve">Of which IMA </t>
  </si>
  <si>
    <t>EU 22a</t>
  </si>
  <si>
    <t>Large exposures</t>
  </si>
  <si>
    <t>Operational risk</t>
  </si>
  <si>
    <t>EU 23a</t>
  </si>
  <si>
    <t xml:space="preserve">Of which basic indicator approach </t>
  </si>
  <si>
    <t>EU 23b</t>
  </si>
  <si>
    <t xml:space="preserve">Of which standardised approach </t>
  </si>
  <si>
    <t>EU 23c</t>
  </si>
  <si>
    <t xml:space="preserve">Of which advanced measurement approach </t>
  </si>
  <si>
    <t>Amounts below the thresholds for deduction (subject
to 250% risk weight) (For information)</t>
  </si>
  <si>
    <t>NOK MILLION</t>
  </si>
  <si>
    <t>Assets</t>
  </si>
  <si>
    <t>All amounts are in NOK million unless otherwise stated.</t>
  </si>
  <si>
    <t>Pillar 3 Additional Disclosures</t>
  </si>
  <si>
    <t>Total unweighted value (average)</t>
  </si>
  <si>
    <t>Total weighted value (average)</t>
  </si>
  <si>
    <t>LIQ1 - Quantitative information of LCR</t>
  </si>
  <si>
    <t>CC1 - Composition of regulatory own funds</t>
  </si>
  <si>
    <t>OV1 – Overview of total risk exposure amounts</t>
  </si>
  <si>
    <t>Key metrics - MREL</t>
  </si>
  <si>
    <t>Minimum requirement for own funds and eligible liabilities (MREL)</t>
  </si>
  <si>
    <t>T</t>
  </si>
  <si>
    <t>Own funds and eligible liabilities, ratios and components</t>
  </si>
  <si>
    <t>1</t>
  </si>
  <si>
    <t xml:space="preserve">Own funds and eligible liabilities </t>
  </si>
  <si>
    <t>EU-1a</t>
  </si>
  <si>
    <t xml:space="preserve">Of which own funds and subordinated liabilities </t>
  </si>
  <si>
    <t>2</t>
  </si>
  <si>
    <t>Total risk exposure amount of the resolution group (TREA)</t>
  </si>
  <si>
    <t>3</t>
  </si>
  <si>
    <t>Own funds and eligible liabilities as a percentage of TREA (row1/row2)</t>
  </si>
  <si>
    <t>4</t>
  </si>
  <si>
    <t>Total exposure measure of the resolution group</t>
  </si>
  <si>
    <t>5</t>
  </si>
  <si>
    <t>Own funds and eligible liabilities as percentage of the total exposure measure</t>
  </si>
  <si>
    <t xml:space="preserve">Of which own funds or subordinated liabilities </t>
  </si>
  <si>
    <t>6a</t>
  </si>
  <si>
    <t>Does the subordination exemption in Article 72b(4) of the CRR apply? (5% exemption)</t>
  </si>
  <si>
    <t>6b</t>
  </si>
  <si>
    <t>Pro-memo item - Aggregate amount of permitted non-subordinated eligible liabilities in-struments If the subordination discretion  as per Article 72b(3) CRR is applied (max 3.5% exemption)</t>
  </si>
  <si>
    <t>6c</t>
  </si>
  <si>
    <t>Pro-memo item: If a capped subordination exemption applies under Article 72b (3) CRR, the amount of funding issued that ranks pari passu with excluded liabilities and that is recognised under row 1, divided by funding issued that ranks pari passu with excluded Liabilities and that would be recognised under row 1 if no cap was applied (%)</t>
  </si>
  <si>
    <t>EU-7</t>
  </si>
  <si>
    <t>MREL requirement expressed as percentage of the total risk exposure amount</t>
  </si>
  <si>
    <t>EU-8</t>
  </si>
  <si>
    <t xml:space="preserve">Of which to be met with own funds or subordinated liabilities </t>
  </si>
  <si>
    <t>EU-9</t>
  </si>
  <si>
    <t>MREL requirement expressed as percentage of the total exposure measure</t>
  </si>
  <si>
    <t>EU-10</t>
  </si>
  <si>
    <t>Of which to be met with own funds or subordinated liabilities</t>
  </si>
  <si>
    <t>TLAC1 - Composition - MREL</t>
  </si>
  <si>
    <t>Own funds and eligible liabilities and adjustments</t>
  </si>
  <si>
    <t>Common Equity Tier 1 capital (CET1)</t>
  </si>
  <si>
    <t>Additional Tier 1 capital (AT1)</t>
  </si>
  <si>
    <t>Empty set in the EU</t>
  </si>
  <si>
    <t>Tier 2 capital (T2)</t>
  </si>
  <si>
    <t>Own funds for the purpose of Articles 92a CRR and 45 BRRD</t>
  </si>
  <si>
    <t>EU 12a</t>
  </si>
  <si>
    <t>Eligible liabilities instruments issued by other entities within the resolution group that are subordinated to excluded liabilities (not grandfathered)</t>
  </si>
  <si>
    <t>EU12b</t>
  </si>
  <si>
    <t>Eligible liabilities instruments that are subordinated to excluded liabilities, issued prior to 27 June 2019 (subordinated grandfathered)</t>
  </si>
  <si>
    <t>EU12c</t>
  </si>
  <si>
    <t>Tier 2 instruments with a residual maturity of at least one year to the extent they do not qualify as Tier 2 items</t>
  </si>
  <si>
    <t>Eligible liabilities that are not subordinated to excluded liabilities (not grandfathered pre cap)</t>
  </si>
  <si>
    <t>EU-13a</t>
  </si>
  <si>
    <t>Eligible liabilities that are not subordinated to excluded liabilities  issued prior to 27 June 2019 (pre-cap)</t>
  </si>
  <si>
    <t>Eligible liabilities items  before adjustments</t>
  </si>
  <si>
    <t>EU-17a</t>
  </si>
  <si>
    <t>Of which subordinated</t>
  </si>
  <si>
    <t xml:space="preserve">Own funds and eligible liabilities: Adjustments to non-regulatory capital elements </t>
  </si>
  <si>
    <t>Own funds and eligible liabilities items before adjustments</t>
  </si>
  <si>
    <t>(Deduction of exposures between MPE resolution groups)</t>
  </si>
  <si>
    <t>(Deduction of investments in other eligible liabilities instruments)</t>
  </si>
  <si>
    <t>Own funds and eligible liabilities after adjustments</t>
  </si>
  <si>
    <t>EU-22a</t>
  </si>
  <si>
    <t>Of which own funds and subordinated</t>
  </si>
  <si>
    <t xml:space="preserve">Risk-weighted exposure amount and leverage exposure measure of the resolution group </t>
  </si>
  <si>
    <t>Total exposure measure</t>
  </si>
  <si>
    <t>Ratio of own funds and eligible liabilities</t>
  </si>
  <si>
    <t>Own funds and eligible liabilities (as a percentage of total risk exposure amount )</t>
  </si>
  <si>
    <t>Own funds and eligible liabilities (as a percentage of total exposure measure)</t>
  </si>
  <si>
    <t>EU-26a</t>
  </si>
  <si>
    <t xml:space="preserve">Institution-specific combined buffer requirement </t>
  </si>
  <si>
    <t xml:space="preserve">of which: countercyclical buffer requirement </t>
  </si>
  <si>
    <t>EU-31a</t>
  </si>
  <si>
    <t>of which: Global Systemically Important Institution (G-SII) or Other Systemically Important Institution (O-SII) buffer</t>
  </si>
  <si>
    <t>Memorandum items</t>
  </si>
  <si>
    <t>EU-32</t>
  </si>
  <si>
    <t>Total amount of excluded liabilities referred to in Article 72a(2) CRR</t>
  </si>
  <si>
    <t xml:space="preserve">Amount of non subordinated instruments eligible, where applicable after application of Article 72b (3) CRR </t>
  </si>
  <si>
    <r>
      <t>Own funds and eligible liabilities: Non-regulatory capital elements</t>
    </r>
    <r>
      <rPr>
        <b/>
        <sz val="11"/>
        <color rgb="FF7030A0"/>
        <rFont val="Calibri"/>
        <family val="2"/>
        <scheme val="minor"/>
      </rPr>
      <t xml:space="preserve"> </t>
    </r>
  </si>
  <si>
    <r>
      <t>Eligible liabilities instruments</t>
    </r>
    <r>
      <rPr>
        <strike/>
        <sz val="11"/>
        <rFont val="Calibri"/>
        <family val="2"/>
        <scheme val="minor"/>
      </rPr>
      <t xml:space="preserve"> </t>
    </r>
    <r>
      <rPr>
        <sz val="11"/>
        <rFont val="Calibri"/>
        <family val="2"/>
        <scheme val="minor"/>
      </rPr>
      <t>issued directly by the resolution entity that are subordinated to excluded liabilities (not grandfathered)</t>
    </r>
  </si>
  <si>
    <r>
      <t>CET1 (as a percentage of TREA</t>
    </r>
    <r>
      <rPr>
        <sz val="11"/>
        <color theme="1"/>
        <rFont val="Calibri"/>
        <family val="2"/>
        <scheme val="minor"/>
      </rPr>
      <t>) available after meeting the resolution group’s requirements</t>
    </r>
  </si>
  <si>
    <t>(most junior)</t>
  </si>
  <si>
    <t>(most senior)</t>
  </si>
  <si>
    <t>KM2: Key metrics - MREL</t>
  </si>
  <si>
    <t>NSFR ratio (%)</t>
  </si>
  <si>
    <t>Total required stable funding</t>
  </si>
  <si>
    <t>Total available stable funding</t>
  </si>
  <si>
    <t>Net Stable Funding Ratio</t>
  </si>
  <si>
    <t>Liquidity coverage ratio (%)</t>
  </si>
  <si>
    <t>Total net cash outflows (adjusted value)</t>
  </si>
  <si>
    <t xml:space="preserve">Cash inflows - Total weighted value </t>
  </si>
  <si>
    <t>EU 16b</t>
  </si>
  <si>
    <t xml:space="preserve">Cash outflows - Total weighted value </t>
  </si>
  <si>
    <t>EU 16a</t>
  </si>
  <si>
    <t>Total high-quality liquid assets (HQLA) (Weighted value - average)</t>
  </si>
  <si>
    <t>Liquidity Coverage Ratio</t>
  </si>
  <si>
    <t>Overall leverage ratio requirements (%)</t>
  </si>
  <si>
    <t>EU 14e</t>
  </si>
  <si>
    <t>Leverage ratio buffer requirement (%)</t>
  </si>
  <si>
    <t>EU 14d</t>
  </si>
  <si>
    <t>Leverage ratio buffer and overall leverage ratio requirement (as a percentage of total exposure measure)</t>
  </si>
  <si>
    <t>Total SREP leverage ratio requirements (%)</t>
  </si>
  <si>
    <t>EU 14c</t>
  </si>
  <si>
    <t xml:space="preserve">     of which: to be made up of CET1 capital (percentage points)</t>
  </si>
  <si>
    <t>EU 14b</t>
  </si>
  <si>
    <t xml:space="preserve">Additional own funds requirements to address the risk of excessive leverage (%) </t>
  </si>
  <si>
    <t>EU 14a</t>
  </si>
  <si>
    <t>Additional own funds requirements to address the risk of excessive leverage (as a percentage of total exposure measure)</t>
  </si>
  <si>
    <t>Leverage ratio (%)</t>
  </si>
  <si>
    <t>Leverage ratio</t>
  </si>
  <si>
    <t>CET1 available after meeting the total SREP own funds requirements (%)</t>
  </si>
  <si>
    <t>Overall capital requirements (%)</t>
  </si>
  <si>
    <t>EU 11a</t>
  </si>
  <si>
    <t>Combined buffer requirement (%)</t>
  </si>
  <si>
    <t>Other Systemically Important Institution buffer</t>
  </si>
  <si>
    <t>EU 10a</t>
  </si>
  <si>
    <t>Global Systemically Important Institution buffer (%)</t>
  </si>
  <si>
    <t>Systemic risk buffer (%)</t>
  </si>
  <si>
    <t>EU 9a</t>
  </si>
  <si>
    <t>Institution specific countercyclical capital buffer (%)</t>
  </si>
  <si>
    <t>Conservation buffer due to macro-prudential or systemic risk identified at the level of a Member State (%)</t>
  </si>
  <si>
    <t>Capital conservation buffer (%)</t>
  </si>
  <si>
    <t>Combined buffer requirement (as a percentage of risk-weighted exposure amount)</t>
  </si>
  <si>
    <t>Total SREP own funds requirements (%)</t>
  </si>
  <si>
    <t>EU 7d</t>
  </si>
  <si>
    <t xml:space="preserve">     of which: to be made up of Tier 1 capital (percentage points)</t>
  </si>
  <si>
    <t>EU 7c</t>
  </si>
  <si>
    <t>EU 7b</t>
  </si>
  <si>
    <t xml:space="preserve">Additional own funds requirements to address risks other than the risk of excessive leverage (%) </t>
  </si>
  <si>
    <t>EU 7a</t>
  </si>
  <si>
    <t>Additional own funds requirements to address risks other than the risk of excessive leverage (as a percentage of risk-weighted exposure amount)</t>
  </si>
  <si>
    <t>Total capital ratio (%)</t>
  </si>
  <si>
    <t>Tier 1 ratio (%)</t>
  </si>
  <si>
    <t>Common Equity Tier 1 ratio (%)</t>
  </si>
  <si>
    <t>Capital ratios (as a percentage of risk-weighted exposure amount)</t>
  </si>
  <si>
    <t>Total risk-weighted exposure amount</t>
  </si>
  <si>
    <t>Risk-weighted exposure amounts</t>
  </si>
  <si>
    <t xml:space="preserve">Total capital </t>
  </si>
  <si>
    <t xml:space="preserve">Tier 1 capital </t>
  </si>
  <si>
    <t xml:space="preserve">Common Equity Tier 1 (CET1) capital </t>
  </si>
  <si>
    <t>Available own funds (amounts)</t>
  </si>
  <si>
    <t>KM1 - Key metrics</t>
  </si>
  <si>
    <t>Semi- Annual</t>
  </si>
  <si>
    <t>LR1</t>
  </si>
  <si>
    <t>LR2</t>
  </si>
  <si>
    <t>LR3</t>
  </si>
  <si>
    <t>Applicable amount</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</si>
  <si>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</si>
  <si>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</si>
  <si>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</si>
  <si>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</si>
  <si>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</si>
  <si>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</si>
  <si>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</si>
  <si>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Adjustments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</si>
  <si>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</si>
  <si>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</si>
  <si>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</si>
  <si>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</si>
  <si>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total exposure measure in accordance with point (c ) of Article 429a(1) CRR)</t>
  </si>
  <si>
    <t>EU-11b</t>
  </si>
  <si>
    <t>(Adjustment for exposures excluded from the total exposure measure in accordance with point (j) of Article 429a(1) CRR)</t>
  </si>
  <si>
    <t>Other adjustments</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</si>
  <si>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</si>
  <si>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</si>
  <si>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</si>
  <si>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</si>
  <si>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</si>
  <si>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r>
      <rPr>
        <strike/>
        <sz val="11"/>
        <rFont val="Calibri"/>
        <family val="2"/>
        <scheme val="minor"/>
      </rPr>
      <t>(</t>
    </r>
    <r>
      <rPr>
        <sz val="11"/>
        <rFont val="Calibri"/>
        <family val="2"/>
        <scheme val="minor"/>
      </rPr>
      <t>Adjustment for securities received under securities financing transactions that are recognised as an asset</t>
    </r>
    <r>
      <rPr>
        <strike/>
        <sz val="11"/>
        <rFont val="Calibri"/>
        <family val="2"/>
        <scheme val="minor"/>
      </rPr>
      <t>)</t>
    </r>
  </si>
  <si>
    <t>(General credit risk adjustments to on-balance sheet items)</t>
  </si>
  <si>
    <t>(Asset amounts deducted in determining Tier 1 capital)</t>
  </si>
  <si>
    <t xml:space="preserve">Total on-balance sheet exposures (excluding derivatives and SFTs) </t>
  </si>
  <si>
    <t>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</si>
  <si>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</si>
  <si>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</si>
  <si>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</si>
  <si>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</si>
  <si>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EU-9a</t>
  </si>
  <si>
    <t>Derogation for derivatives: Potential future exposure contribution under the simplified standardised approach</t>
  </si>
  <si>
    <t>EU-9b</t>
  </si>
  <si>
    <t>Exposure determined under Original Exposure Method</t>
  </si>
  <si>
    <t>(Exempted CCP leg of client-cleared trade exposures) (SA-CCR)</t>
  </si>
  <si>
    <t>EU-10a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</si>
  <si>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</si>
  <si>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</si>
  <si>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</si>
  <si>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</si>
  <si>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</si>
  <si>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 xml:space="preserve">Total derivatives exposures </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</si>
  <si>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</si>
  <si>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</si>
  <si>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</si>
  <si>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</si>
  <si>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</si>
  <si>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 xml:space="preserve">Derogation for SFTs: Counterparty credit risk exposure in accordance with Articles 429e(5) and 222 CRR </t>
  </si>
  <si>
    <t>Agent transaction exposures</t>
  </si>
  <si>
    <t>(Exempted CCP leg of client-cleared SFT exposure)</t>
  </si>
  <si>
    <t>Total securities financing transaction exposures</t>
  </si>
  <si>
    <t xml:space="preserve">Other off-balance sheet exposures </t>
  </si>
  <si>
    <t>Off-balance sheet exposures at gross notional amount</t>
  </si>
  <si>
    <t>(Adjustments for conversion to credit equivalent amounts)</t>
  </si>
  <si>
    <t>(General provisions deducted in determining Tier 1 capital and specific provisions associated with off-balance sheet exposures)</t>
  </si>
  <si>
    <t>Off-balance sheet exposures</t>
  </si>
  <si>
    <r>
      <t xml:space="preserve">Excluded exposures </t>
    </r>
    <r>
      <rPr>
        <b/>
        <strike/>
        <sz val="11"/>
        <color rgb="FFFF0000"/>
        <rFont val="Calibri"/>
        <family val="2"/>
        <scheme val="minor"/>
      </rPr>
      <t/>
    </r>
  </si>
  <si>
    <t>EU-22b</t>
  </si>
  <si>
    <t>(Exposures exempted in accordance with point (j) of Article 429a (1) CRR (on and off balance sheet))</t>
  </si>
  <si>
    <t>EU-22c</t>
  </si>
  <si>
    <t>(Excluded exposures of public development banks (or units) - Public sector investments)</t>
  </si>
  <si>
    <t>EU-22d</t>
  </si>
  <si>
    <t>EU-22e</t>
  </si>
  <si>
    <t>EU-22f</t>
  </si>
  <si>
    <t>(Excluded guaranteed parts of exposures arising from export credits )</t>
  </si>
  <si>
    <t>EU-22g</t>
  </si>
  <si>
    <t>(Excluded excess collateral deposited at triparty agents )</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</si>
  <si>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</si>
  <si>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</si>
  <si>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</si>
  <si>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</si>
  <si>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</si>
  <si>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 )</t>
  </si>
  <si>
    <t>EU-22k</t>
  </si>
  <si>
    <r>
      <t xml:space="preserve">(Total </t>
    </r>
    <r>
      <rPr>
        <sz val="11"/>
        <color theme="1"/>
        <rFont val="Calibri"/>
        <family val="2"/>
        <scheme val="minor"/>
      </rPr>
      <t>exempted</t>
    </r>
    <r>
      <rPr>
        <sz val="11"/>
        <rFont val="Calibri"/>
        <family val="2"/>
        <scheme val="minor"/>
      </rPr>
      <t xml:space="preserve"> exposures)</t>
    </r>
  </si>
  <si>
    <t>Capital and total exposure measure</t>
  </si>
  <si>
    <t>EU-25</t>
  </si>
  <si>
    <t>Leverage ratio (excluding the impact of the exemption of public sector investments and promotional loans) (%)</t>
  </si>
  <si>
    <t>25a</t>
  </si>
  <si>
    <t>Regulatory minimum leverage ratio requirement (%)</t>
  </si>
  <si>
    <t>EU-26b</t>
  </si>
  <si>
    <t>EU-27a</t>
  </si>
  <si>
    <t>Overall leverage ratio requirement (%)</t>
  </si>
  <si>
    <t>Choice on transitional arrangements and relevant exposures</t>
  </si>
  <si>
    <t>EU-27b</t>
  </si>
  <si>
    <t>Choice on transitional arrangements for the definition of the capital measure</t>
  </si>
  <si>
    <t>NA</t>
  </si>
  <si>
    <t>Disclosure of mean values</t>
  </si>
  <si>
    <t>Mean value of gross SFT assets, after adjustment for sale accounting transactions and netted of amounts of associated cash payables and cash receivables</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</si>
  <si>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</si>
  <si>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</si>
  <si>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</si>
  <si>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</si>
  <si>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</si>
  <si>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</si>
  <si>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</si>
  <si>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EU-1</t>
  </si>
  <si>
    <t>Total on-balance sheet exposures (excluding derivatives, SFTs, and exempted exposures), of which:</t>
  </si>
  <si>
    <t>EU-2</t>
  </si>
  <si>
    <t>Trading book exposures</t>
  </si>
  <si>
    <t>EU-3</t>
  </si>
  <si>
    <t>Banking book exposures, of which:</t>
  </si>
  <si>
    <t>EU-4</t>
  </si>
  <si>
    <t>EU-5</t>
  </si>
  <si>
    <t>Exposures treated as sovereigns</t>
  </si>
  <si>
    <t>EU-6</t>
  </si>
  <si>
    <r>
      <t xml:space="preserve">Exposures to regional governments, MDB, international organisations and PSE </t>
    </r>
    <r>
      <rPr>
        <b/>
        <sz val="11"/>
        <color rgb="FF000000"/>
        <rFont val="Calibri"/>
        <family val="2"/>
        <scheme val="minor"/>
      </rPr>
      <t xml:space="preserve">not </t>
    </r>
    <r>
      <rPr>
        <sz val="11"/>
        <color rgb="FF000000"/>
        <rFont val="Calibri"/>
        <family val="2"/>
        <scheme val="minor"/>
      </rPr>
      <t>treated as sovereigns</t>
    </r>
  </si>
  <si>
    <t>Secured by mortgages of immovable properties</t>
  </si>
  <si>
    <t>Retail exposures</t>
  </si>
  <si>
    <t>EU-11</t>
  </si>
  <si>
    <t>EU-12</t>
  </si>
  <si>
    <t>Other exposures (eg equity, securitisations, and other non-credit obligation assets)</t>
  </si>
  <si>
    <t>Unweighted value by residual maturity</t>
  </si>
  <si>
    <t>Weighted value</t>
  </si>
  <si>
    <t>&lt; 6 months</t>
  </si>
  <si>
    <t>6 months to &lt; 1yr</t>
  </si>
  <si>
    <t>≥ 1yr</t>
  </si>
  <si>
    <t>Available stable funding (ASF) Items</t>
  </si>
  <si>
    <t>Capital items and instruments</t>
  </si>
  <si>
    <t>Own funds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</si>
  <si>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</si>
  <si>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</si>
  <si>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</si>
  <si>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</si>
  <si>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</si>
  <si>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</si>
  <si>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</si>
  <si>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</si>
  <si>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</si>
  <si>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</si>
  <si>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</si>
  <si>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Total high-quality liquid assets (HQLA)</t>
  </si>
  <si>
    <t>EU-15a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</si>
  <si>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</si>
  <si>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</si>
  <si>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</si>
  <si>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</si>
  <si>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</si>
  <si>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</si>
  <si>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</si>
  <si>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</si>
  <si>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</si>
  <si>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</si>
  <si>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</si>
  <si>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</si>
  <si>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 xml:space="preserve">NSFR derivative liabilities before deduction of variation margin posted </t>
  </si>
  <si>
    <t>All other assets not included in the above categories</t>
  </si>
  <si>
    <t>Off-balance sheet items</t>
  </si>
  <si>
    <t>Net Stable Funding Ratio (%)</t>
  </si>
  <si>
    <t xml:space="preserve">LIQ2 - Net Stable Funding Ratio </t>
  </si>
  <si>
    <t>Gross carrying amount / Nominal amount</t>
  </si>
  <si>
    <t>Performing exposures</t>
  </si>
  <si>
    <t>Non-performing exposures</t>
  </si>
  <si>
    <t>Not past due or Past due &lt; 30 days</t>
  </si>
  <si>
    <t>Past due &gt; 30 days &lt; 90 days</t>
  </si>
  <si>
    <t>Unlikely to pay that are not past-due or past-due &lt; = 90 days</t>
  </si>
  <si>
    <t>Past due &gt; 90 days &lt;= 180 days</t>
  </si>
  <si>
    <t>Past due &gt; 180 days &lt; =1 year</t>
  </si>
  <si>
    <t>Past due &gt; 1 year &lt;= 2 years</t>
  </si>
  <si>
    <t>Past due &gt; 2 year &lt;= 5 years</t>
  </si>
  <si>
    <t>Past due &gt; 5 year &lt;= 7 years</t>
  </si>
  <si>
    <t>Past due &gt; 7 years</t>
  </si>
  <si>
    <t>Of which defaulted</t>
  </si>
  <si>
    <t>005</t>
  </si>
  <si>
    <t>Cash balances at central banks and other demand deposits</t>
  </si>
  <si>
    <t>Loans and advances</t>
  </si>
  <si>
    <t>020</t>
  </si>
  <si>
    <t xml:space="preserve">     Central banks</t>
  </si>
  <si>
    <t xml:space="preserve">     General governments</t>
  </si>
  <si>
    <t xml:space="preserve">     Credit institutions</t>
  </si>
  <si>
    <t xml:space="preserve">     Other financial corporations</t>
  </si>
  <si>
    <t xml:space="preserve">     Non-financial corporations</t>
  </si>
  <si>
    <t xml:space="preserve">     Households</t>
  </si>
  <si>
    <t>Debt Securities</t>
  </si>
  <si>
    <t>100</t>
  </si>
  <si>
    <t>110</t>
  </si>
  <si>
    <t>120</t>
  </si>
  <si>
    <t>130</t>
  </si>
  <si>
    <t>140</t>
  </si>
  <si>
    <t>150</t>
  </si>
  <si>
    <t>160</t>
  </si>
  <si>
    <t>170</t>
  </si>
  <si>
    <t>180</t>
  </si>
  <si>
    <t>190</t>
  </si>
  <si>
    <t>200</t>
  </si>
  <si>
    <t>210</t>
  </si>
  <si>
    <t>220</t>
  </si>
  <si>
    <t>Gross carrying amount/nominal amount</t>
  </si>
  <si>
    <t>Accumulated impairment, accumulated negative changes in fair value due to credit risk and provisions</t>
  </si>
  <si>
    <t>Accumulated  partial write-off</t>
  </si>
  <si>
    <t>Collaterals and financial guarantees received</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</si>
  <si>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</si>
  <si>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</si>
  <si>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</si>
  <si>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</si>
  <si>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</si>
  <si>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</si>
  <si>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</si>
  <si>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Central banks</t>
  </si>
  <si>
    <t>General governments</t>
  </si>
  <si>
    <t>Credit institutions</t>
  </si>
  <si>
    <t>Other financial corporations</t>
  </si>
  <si>
    <t>Non-financial corporations</t>
  </si>
  <si>
    <t>Of which: SMEs</t>
  </si>
  <si>
    <t>Households</t>
  </si>
  <si>
    <t>CQ3: Credit quality of performing and non-performing exposures by past due days</t>
  </si>
  <si>
    <t xml:space="preserve">Gross carrying amount               </t>
  </si>
  <si>
    <t>Initial stock of non-performing loans and advances</t>
  </si>
  <si>
    <t>Inflows to non-performing portfolios</t>
  </si>
  <si>
    <t>Outflows from non-performing portfolios</t>
  </si>
  <si>
    <t>Outflows due to write-offs</t>
  </si>
  <si>
    <t>Outflow due to other situations</t>
  </si>
  <si>
    <t>Final stock of non-performing loans and advances</t>
  </si>
  <si>
    <t>CR2: Changes in the stock of non-performing loans and advances</t>
  </si>
  <si>
    <t>Gross carrying amount/ Nominal amount of exposures with forbearance measures</t>
  </si>
  <si>
    <t>Collaterals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</si>
  <si>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</si>
  <si>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</si>
  <si>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</si>
  <si>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</si>
  <si>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</si>
  <si>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impaired</t>
  </si>
  <si>
    <t>Loan commitments given</t>
  </si>
  <si>
    <t>CQ1: Credit quality of forborne exposures</t>
  </si>
  <si>
    <t>Accumulated impairment</t>
  </si>
  <si>
    <t>Accumulated negative changes in fair value due to credit risk on non-performing exposures</t>
  </si>
  <si>
    <t>of which: non-performing</t>
  </si>
  <si>
    <t>of which: defaulted</t>
  </si>
  <si>
    <t>Gross carrying amount</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</si>
  <si>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</si>
  <si>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</si>
  <si>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</si>
  <si>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</si>
  <si>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</si>
  <si>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</si>
  <si>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</si>
  <si>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</si>
  <si>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</si>
  <si>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</si>
  <si>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</si>
  <si>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Real estate activities</t>
  </si>
  <si>
    <t>Financial and insurance actvities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</si>
  <si>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</si>
  <si>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</si>
  <si>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</si>
  <si>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</si>
  <si>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</si>
  <si>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</si>
  <si>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</si>
  <si>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CQ5: Credit quality of loans and advances to non-financial corporations by industry</t>
  </si>
  <si>
    <t>Replacement cost (RC)</t>
  </si>
  <si>
    <t>Potential future exposure  (PFE)</t>
  </si>
  <si>
    <t>EEPE</t>
  </si>
  <si>
    <t>Exposure value pre-CRM</t>
  </si>
  <si>
    <t>Exposure value post-CRM</t>
  </si>
  <si>
    <t>Exposure value</t>
  </si>
  <si>
    <t>EU1</t>
  </si>
  <si>
    <t>EU - Original Exposure Method (for derivatives)</t>
  </si>
  <si>
    <t>1.4</t>
  </si>
  <si>
    <t>EU2</t>
  </si>
  <si>
    <t>EU - Simplified SA-CCR (for derivatives)</t>
  </si>
  <si>
    <t>SA-CCR (for derivatives)</t>
  </si>
  <si>
    <t>IMM (for derivatives and SFTs)</t>
  </si>
  <si>
    <t>2a</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</si>
  <si>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</si>
  <si>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</si>
  <si>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</si>
  <si>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</si>
  <si>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</si>
  <si>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</si>
  <si>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</si>
  <si>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</si>
  <si>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r>
      <t>Exposure value</t>
    </r>
    <r>
      <rPr>
        <strike/>
        <sz val="10"/>
        <rFont val="Arial"/>
        <family val="2"/>
      </rPr>
      <t/>
    </r>
  </si>
  <si>
    <t>Total transactions subject to the Advanced method</t>
  </si>
  <si>
    <t xml:space="preserve">   (i) VaR component (including the 3× multiplier)</t>
  </si>
  <si>
    <t xml:space="preserve">   (ii) stressed VaR component (including the 3× multiplier)</t>
  </si>
  <si>
    <t>Transactions subject to the Standardised method</t>
  </si>
  <si>
    <t>EU4</t>
  </si>
  <si>
    <t xml:space="preserve">Total transactions subject to own funds requirements for CVA risk </t>
  </si>
  <si>
    <t>CCR2 – Transactions subject to own funds requirements for CVA risk</t>
  </si>
  <si>
    <t>Exposure classes</t>
  </si>
  <si>
    <r>
      <t>Total exposure value</t>
    </r>
    <r>
      <rPr>
        <sz val="11"/>
        <rFont val="Calibri"/>
        <family val="2"/>
        <scheme val="minor"/>
      </rPr>
      <t xml:space="preserve"> </t>
    </r>
  </si>
  <si>
    <t xml:space="preserve">Central governments or central banks </t>
  </si>
  <si>
    <t xml:space="preserve">Regional government or local authorities </t>
  </si>
  <si>
    <t>CCR3 – Standardised approach – CCR exposures by regulatory exposure class and risk weights</t>
  </si>
  <si>
    <t>Total assets</t>
  </si>
  <si>
    <t>Total liabilities</t>
  </si>
  <si>
    <t>Balance sheet as in published financial statements</t>
  </si>
  <si>
    <t>Reference</t>
  </si>
  <si>
    <t>Total liabilities and equity</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</si>
  <si>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</si>
  <si>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</si>
  <si>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</si>
  <si>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</si>
  <si>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</si>
  <si>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</si>
  <si>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</si>
  <si>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</si>
  <si>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</si>
  <si>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</si>
  <si>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</si>
  <si>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</si>
  <si>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</si>
  <si>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</si>
  <si>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</si>
  <si>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t>CCR8 – Exposures to CCPs</t>
  </si>
  <si>
    <t xml:space="preserve">Exposure value </t>
  </si>
  <si>
    <t>Exposures to QCCPs (total)</t>
  </si>
  <si>
    <t>Exposures for trades at QCCPs (excluding initial margin and default fund contributions); of which</t>
  </si>
  <si>
    <t xml:space="preserve">   (i) OTC derivatives</t>
  </si>
  <si>
    <t xml:space="preserve">   (ii) Exchange-traded derivatives</t>
  </si>
  <si>
    <t xml:space="preserve">   (iii) SFTs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</si>
  <si>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</si>
  <si>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</si>
  <si>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</si>
  <si>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</si>
  <si>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</si>
  <si>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</si>
  <si>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</si>
  <si>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OR1 - Operational risk own funds requirements and risk-weighted exposure amounts</t>
  </si>
  <si>
    <t>Banking activities</t>
  </si>
  <si>
    <t>Relevant indicator</t>
  </si>
  <si>
    <t>Own funds requirements</t>
  </si>
  <si>
    <t>Risk exposure amount</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</si>
  <si>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</si>
  <si>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</si>
  <si>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</si>
  <si>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</si>
  <si>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</si>
  <si>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of which notionally eligible EHQLA and HQLA</t>
  </si>
  <si>
    <t>of which EHQLA and HQLA</t>
  </si>
  <si>
    <t>Key Metrics and overview of risk exposure amounts</t>
  </si>
  <si>
    <t>Key Metrics</t>
  </si>
  <si>
    <t>KM1</t>
  </si>
  <si>
    <t>Comment</t>
  </si>
  <si>
    <t>KM2</t>
  </si>
  <si>
    <t>OV1</t>
  </si>
  <si>
    <t>Overview of total risk exposure amounts</t>
  </si>
  <si>
    <t>INS1</t>
  </si>
  <si>
    <t xml:space="preserve">Annual </t>
  </si>
  <si>
    <t>INS2</t>
  </si>
  <si>
    <t>Insurance participations</t>
  </si>
  <si>
    <t>Financial conglomerates - Information on own funds and capital adequacy ratio</t>
  </si>
  <si>
    <t>Disclosure of the scope of application</t>
  </si>
  <si>
    <t>LI1</t>
  </si>
  <si>
    <t>Differences between the accounting scope and the scope of prudential consolidation and mapping of financial statement categories with regulatory risk categories</t>
  </si>
  <si>
    <t>LI2</t>
  </si>
  <si>
    <t>Outline of the differences in the scopes of consolidation (entity by entity)</t>
  </si>
  <si>
    <t>LI3</t>
  </si>
  <si>
    <t>PV1</t>
  </si>
  <si>
    <t>Prudent valuation adjustments (PVA)</t>
  </si>
  <si>
    <t>Disclosure of own funds</t>
  </si>
  <si>
    <t>CC1</t>
  </si>
  <si>
    <t>Composition of regulatory own funds</t>
  </si>
  <si>
    <t>CC2</t>
  </si>
  <si>
    <t>Reconciliation of regulatory own funds to balance sheet in the audited financial statements</t>
  </si>
  <si>
    <t>CCA</t>
  </si>
  <si>
    <t>Main features of regulatory own funds instruments and eligible liabilities instruments</t>
  </si>
  <si>
    <t>Disclosure of countercyclical capital buffers</t>
  </si>
  <si>
    <t>CCYB1</t>
  </si>
  <si>
    <t>CCYB2</t>
  </si>
  <si>
    <t>Macroprudential supervisory measures</t>
  </si>
  <si>
    <t>Institution-specific countercyclical capital buffer</t>
  </si>
  <si>
    <t>Disclosure of the leverage ratio</t>
  </si>
  <si>
    <t>Summary reconciliation of accounting assets and leverage ratio exposures</t>
  </si>
  <si>
    <t>Leverage ratio common disclosure</t>
  </si>
  <si>
    <t>Split-up of on balance sheet exposures (excluding derivatives, SFTs and exempted exposures)</t>
  </si>
  <si>
    <t>Disclosure of liquidity requirements</t>
  </si>
  <si>
    <t>Quantitative information of LCR</t>
  </si>
  <si>
    <t>LIQ1</t>
  </si>
  <si>
    <t xml:space="preserve">Net Stable Funding Ratio </t>
  </si>
  <si>
    <t>LIQ2</t>
  </si>
  <si>
    <t>Disclosure of credit risk quality</t>
  </si>
  <si>
    <t>CR1</t>
  </si>
  <si>
    <t>CR2</t>
  </si>
  <si>
    <t>Performing and non-performing exposures and related provisions.</t>
  </si>
  <si>
    <t>Changes in the stock of non-performing loans and advances</t>
  </si>
  <si>
    <t>CR1-A</t>
  </si>
  <si>
    <t>Maturity of exposures</t>
  </si>
  <si>
    <t>CR3</t>
  </si>
  <si>
    <t>CR2-A</t>
  </si>
  <si>
    <t>Changes in the stock of non-performing loans and advances and related net accumulated recoveries</t>
  </si>
  <si>
    <t>CR4</t>
  </si>
  <si>
    <t>Credit quality of forborne exposures</t>
  </si>
  <si>
    <t>CQ1</t>
  </si>
  <si>
    <t>Quality of forbearance</t>
  </si>
  <si>
    <t>CQ2</t>
  </si>
  <si>
    <t>CQ3</t>
  </si>
  <si>
    <t>Credit quality of performing and non-performing exposures by past due days</t>
  </si>
  <si>
    <t>CQ4</t>
  </si>
  <si>
    <t>Quality of non-performing exposures by geography </t>
  </si>
  <si>
    <t>CQ5</t>
  </si>
  <si>
    <t>Credit quality of loans and advances by industry</t>
  </si>
  <si>
    <t>CQ6</t>
  </si>
  <si>
    <t>CQ7</t>
  </si>
  <si>
    <t>CQ8</t>
  </si>
  <si>
    <t xml:space="preserve">Collateral valuation - loans and advances </t>
  </si>
  <si>
    <t xml:space="preserve">Collateral obtained by taking possession and execution processes </t>
  </si>
  <si>
    <t>Collateral obtained by taking possession and execution processes – vintage breakdown</t>
  </si>
  <si>
    <t>ID</t>
  </si>
  <si>
    <t>CRC</t>
  </si>
  <si>
    <t>Qualitative disclosure requirements related to CRM techniques</t>
  </si>
  <si>
    <t>CRM techniques overview:  Disclosure of the use of credit risk mitigation techniques</t>
  </si>
  <si>
    <t>Disclosure of the use of credit risk mitigation techniques</t>
  </si>
  <si>
    <t>CR5</t>
  </si>
  <si>
    <t>Credit risk exposure and CRM effects</t>
  </si>
  <si>
    <t>Credit risk, Standardised approach</t>
  </si>
  <si>
    <t>Disclosure of the use of the IRB approach to credit risk</t>
  </si>
  <si>
    <t>IRB approach – Credit risk exposures by exposure class and PD range</t>
  </si>
  <si>
    <t>Scope of the use of IRB and SA approaches</t>
  </si>
  <si>
    <t>IRB approach – Effect on the RWEAs of credit derivatives used as CRM techniques</t>
  </si>
  <si>
    <t>IRB approach – Disclosure of the extent of the use of CRM techniques</t>
  </si>
  <si>
    <t xml:space="preserve">RWEA flow statements of credit risk exposures under the IRB approach </t>
  </si>
  <si>
    <t>IRB approach – Back-testing of PD per exposure class (fixed PD scale)</t>
  </si>
  <si>
    <t>IRB approach – Back-testing of PD per exposure class (only for  PD estimates according to point (f) of Article 180(1) CRR)</t>
  </si>
  <si>
    <t>CR6</t>
  </si>
  <si>
    <t>CR6-A</t>
  </si>
  <si>
    <t>CR7</t>
  </si>
  <si>
    <t>CR7-A</t>
  </si>
  <si>
    <t>CR8</t>
  </si>
  <si>
    <t>CR9</t>
  </si>
  <si>
    <t>CR9.1</t>
  </si>
  <si>
    <t>Disclosure of specialised lending</t>
  </si>
  <si>
    <t>Specialised lending and equity exposures under the simple riskweighted approach</t>
  </si>
  <si>
    <t>CR10</t>
  </si>
  <si>
    <t>Disclosure of exposures to counterparty credit risk</t>
  </si>
  <si>
    <t>Analysis of CCR exposure by approach</t>
  </si>
  <si>
    <t>CCR1</t>
  </si>
  <si>
    <t>CCR2</t>
  </si>
  <si>
    <t>Transactions subject to own funds requirements for CVA risk</t>
  </si>
  <si>
    <t>CCR3</t>
  </si>
  <si>
    <t>Standardised approach – CCR exposures by regulatory exposure class and risk weights</t>
  </si>
  <si>
    <t>IRB approach – CCR exposures by exposure class and PD scale</t>
  </si>
  <si>
    <t>CCR4</t>
  </si>
  <si>
    <t>CCR5</t>
  </si>
  <si>
    <t>Composition of collateral for CCR exposures</t>
  </si>
  <si>
    <t>CCR6</t>
  </si>
  <si>
    <t>Credit derivatives exposures</t>
  </si>
  <si>
    <t>RWEA flow statements of CCR exposures under the IMM</t>
  </si>
  <si>
    <t>CCR7</t>
  </si>
  <si>
    <t>CCR8</t>
  </si>
  <si>
    <t>Exposures to CCPs</t>
  </si>
  <si>
    <t>Disclosure of exposures to securitisation positions</t>
  </si>
  <si>
    <t>SEQ1</t>
  </si>
  <si>
    <t>SEQ2</t>
  </si>
  <si>
    <t>SEQ3</t>
  </si>
  <si>
    <t>SEQ4</t>
  </si>
  <si>
    <t>SEQ5</t>
  </si>
  <si>
    <t>Securitisation exposures in the non-trading book</t>
  </si>
  <si>
    <t>Securitisation exposures in the trading book</t>
  </si>
  <si>
    <t>Securitisation exposures in the non-trading book and associated regulatory capital requirements - institution acting as originator or as sponsor</t>
  </si>
  <si>
    <t>Securitisation exposures in the non-trading book and associated regulatory capital requirements - institution acting as investor</t>
  </si>
  <si>
    <t>Exposures securitised by the institution - Exposures in default and specific credit risk adjustments</t>
  </si>
  <si>
    <t>Main sources of differences between regulatory exposure amounts and carrying values in financial statements</t>
  </si>
  <si>
    <t>Disclosure of the use of standardised approach and internal model for market risk</t>
  </si>
  <si>
    <t>MR1</t>
  </si>
  <si>
    <t>Market risk under the standardised approach</t>
  </si>
  <si>
    <t>Market risk under the internal Model Approach (IMA)</t>
  </si>
  <si>
    <t>MR2-A</t>
  </si>
  <si>
    <t>MR2-B</t>
  </si>
  <si>
    <t>MR3</t>
  </si>
  <si>
    <t>MR4</t>
  </si>
  <si>
    <t>RWA flow statements of market risk exposures under the IMA</t>
  </si>
  <si>
    <t>IMA values for trading portfolios</t>
  </si>
  <si>
    <t>Comparison of VaR estimates with gains/losses</t>
  </si>
  <si>
    <t>Disclosure of operational risk</t>
  </si>
  <si>
    <t>OR1</t>
  </si>
  <si>
    <t>Operational risk own funds requirements and risk-weighted exposure amounts</t>
  </si>
  <si>
    <t>Disclosure of remuneration policy</t>
  </si>
  <si>
    <t>REM1</t>
  </si>
  <si>
    <t>REM2</t>
  </si>
  <si>
    <t>REM3</t>
  </si>
  <si>
    <t>REM4</t>
  </si>
  <si>
    <t>REM5</t>
  </si>
  <si>
    <t xml:space="preserve">Remuneration awarded for the financial year </t>
  </si>
  <si>
    <t>Special payments to staff whose professional activities have a material impact on institutions’ risk profile (identified staff)</t>
  </si>
  <si>
    <t>Deferred remuneration</t>
  </si>
  <si>
    <t>Remuneration of 1 million EUR or more per year</t>
  </si>
  <si>
    <t>Information on remuneration of staff whose professional activities have a material impact on institutions’ risk profile (identified staff)</t>
  </si>
  <si>
    <t>Disclosure of encumbered and unencumbered assets</t>
  </si>
  <si>
    <t>AE1</t>
  </si>
  <si>
    <t>AE2</t>
  </si>
  <si>
    <t>AE3</t>
  </si>
  <si>
    <t>Encumbered and unencumbered assets</t>
  </si>
  <si>
    <t>Collateral received and own debt securities issued</t>
  </si>
  <si>
    <t>Sources of encumbrance</t>
  </si>
  <si>
    <t>Disclosure of Interest rate risks of non-trading book activities (IRRBB)</t>
  </si>
  <si>
    <t>Interest rate risks of non-trading book activities</t>
  </si>
  <si>
    <t>IRRBB1</t>
  </si>
  <si>
    <t>Disclosure on MREL/TLAC</t>
  </si>
  <si>
    <t>Composition - MREL</t>
  </si>
  <si>
    <t>TLAC1</t>
  </si>
  <si>
    <t>Creditor ranking - resolution entity</t>
  </si>
  <si>
    <t>TLAC2</t>
  </si>
  <si>
    <t>TLAC3</t>
  </si>
  <si>
    <t>Internal loss absorbing capacity: internal MREL and, where applicable, requirement for own funds and eligible liabilities for non-EU G-SIIs</t>
  </si>
  <si>
    <t>ILAC</t>
  </si>
  <si>
    <t>Creditor ranking - Entity that is not a resolution entity</t>
  </si>
  <si>
    <r>
      <t>Alpha used for computing regulatory</t>
    </r>
    <r>
      <rPr>
        <sz val="10"/>
        <rFont val="Arial"/>
        <family val="2"/>
      </rPr>
      <t xml:space="preserve"> </t>
    </r>
    <r>
      <rPr>
        <b/>
        <sz val="10"/>
        <rFont val="Arial"/>
        <family val="2"/>
      </rPr>
      <t>exposure value</t>
    </r>
  </si>
  <si>
    <r>
      <rPr>
        <sz val="11"/>
        <rFont val="Calibri"/>
        <family val="2"/>
        <scheme val="minor"/>
      </rPr>
      <t>Transactions subject to the Alternative approach (Based on the Original Exposure Method</t>
    </r>
    <r>
      <rPr>
        <u/>
        <sz val="11"/>
        <rFont val="Calibri"/>
        <family val="2"/>
        <scheme val="minor"/>
      </rPr>
      <t>)</t>
    </r>
  </si>
  <si>
    <r>
      <t>CCR5 – Composition of collateral for CCR exposure</t>
    </r>
    <r>
      <rPr>
        <b/>
        <strike/>
        <sz val="16"/>
        <rFont val="Arial"/>
        <family val="2"/>
      </rPr>
      <t>s</t>
    </r>
  </si>
  <si>
    <t>IRRBB1 - Interest rate risks of non-trading book activities</t>
  </si>
  <si>
    <t>Supervisory shock scenarios</t>
  </si>
  <si>
    <t>Changes of the economic value of equity</t>
  </si>
  <si>
    <t>Changes of the net interest income</t>
  </si>
  <si>
    <t>Current period</t>
  </si>
  <si>
    <t>Last period</t>
  </si>
  <si>
    <t>Parallel up</t>
  </si>
  <si>
    <t xml:space="preserve">Parallel down </t>
  </si>
  <si>
    <t xml:space="preserve">Steepener </t>
  </si>
  <si>
    <t>Flattener</t>
  </si>
  <si>
    <t>Short rates up</t>
  </si>
  <si>
    <t>Short rates down</t>
  </si>
  <si>
    <t>LR1 - Summary reconciliation of accounting assets and leverage ratio exposures</t>
  </si>
  <si>
    <t>REM1 – Remuneration awarded for the financial year</t>
  </si>
  <si>
    <t>MB Supervisory function (1)</t>
  </si>
  <si>
    <t>MB Management function (2)</t>
  </si>
  <si>
    <t>Other senior management</t>
  </si>
  <si>
    <t>Other identified staff</t>
  </si>
  <si>
    <t>Fixed remuneration</t>
  </si>
  <si>
    <t>Number of identified staff</t>
  </si>
  <si>
    <t>Total fixed remuneration</t>
  </si>
  <si>
    <t>Of which: cash-based</t>
  </si>
  <si>
    <t>(Not applicable in the EU)</t>
  </si>
  <si>
    <t>EU-4a</t>
  </si>
  <si>
    <t>Of which: shares or equivalent ownership interests</t>
  </si>
  <si>
    <t>Of which: share-linked instruments or equivalent non-cash instruments</t>
  </si>
  <si>
    <t>EU-5x</t>
  </si>
  <si>
    <t>Of which: other instruments</t>
  </si>
  <si>
    <t>Of which: other forms</t>
  </si>
  <si>
    <t>Variable remuneration</t>
  </si>
  <si>
    <t>Total variable remuneration</t>
  </si>
  <si>
    <t>Of which: deferred</t>
  </si>
  <si>
    <t>EU-14a</t>
  </si>
  <si>
    <t>EU-13b</t>
  </si>
  <si>
    <t>EU-14b</t>
  </si>
  <si>
    <t>EU-14x</t>
  </si>
  <si>
    <t>EU-14y</t>
  </si>
  <si>
    <t>Total remuneration (2 + 10)</t>
  </si>
  <si>
    <t>Non-performing</t>
  </si>
  <si>
    <t>Performing</t>
  </si>
  <si>
    <t xml:space="preserve">                Of which SMEs</t>
  </si>
  <si>
    <t xml:space="preserve">CR1: Performing and non-performing exposures and related provisions. </t>
  </si>
  <si>
    <t>Not available</t>
  </si>
  <si>
    <t>NO0012626946</t>
  </si>
  <si>
    <t>3 m NIBOR + 3,80 percent</t>
  </si>
  <si>
    <t>NO0012721804</t>
  </si>
  <si>
    <t>13 October 2022</t>
  </si>
  <si>
    <t>13 October 2032</t>
  </si>
  <si>
    <t>No maturity</t>
  </si>
  <si>
    <t>Performing securities financing transactions with financial customerscollateralised by Level 1 HQLA subject to 0% haircut</t>
  </si>
  <si>
    <r>
      <t>NSFR derivative assets</t>
    </r>
    <r>
      <rPr>
        <sz val="11"/>
        <rFont val="Calibri"/>
        <family val="2"/>
        <scheme val="minor"/>
      </rPr>
      <t> </t>
    </r>
  </si>
  <si>
    <t>Total Required stable funding (RSF)</t>
  </si>
  <si>
    <t>CC2 - reconciliation of regulatory own funds to balance sheet in the audited financial statements</t>
  </si>
  <si>
    <t>Liabilities</t>
  </si>
  <si>
    <t>1 Cash and receivables from central banks</t>
  </si>
  <si>
    <t>2 Loans to credit institutions</t>
  </si>
  <si>
    <t>3 Loans to customers</t>
  </si>
  <si>
    <t>4 Bonds and certificates</t>
  </si>
  <si>
    <t>5 Shares</t>
  </si>
  <si>
    <t>6 Financial derivatives</t>
  </si>
  <si>
    <t>7 Shareholding in group companies</t>
  </si>
  <si>
    <t>8 Shareholding in associated companies</t>
  </si>
  <si>
    <t>9 Intangible assets</t>
  </si>
  <si>
    <t>10 Property, plant and equipment</t>
  </si>
  <si>
    <t>11 Other assets</t>
  </si>
  <si>
    <t>1 Liabilities to credit institutions</t>
  </si>
  <si>
    <t>2 Deposits from customers</t>
  </si>
  <si>
    <t>3 Liabilities related to issue of securities</t>
  </si>
  <si>
    <t>4 Financial derivatives</t>
  </si>
  <si>
    <t>5 Payable taxes</t>
  </si>
  <si>
    <t>6 Other liabilities</t>
  </si>
  <si>
    <t>7 Provisions for commitments</t>
  </si>
  <si>
    <t>8 Deferred tax</t>
  </si>
  <si>
    <t>9 Subordinated senior loan capital</t>
  </si>
  <si>
    <t>10 Subordinated loan capital</t>
  </si>
  <si>
    <t>Each consecutive interest payment date following 23 August 2027</t>
  </si>
  <si>
    <t>Each consecutive interest payment date following 13 October 2027</t>
  </si>
  <si>
    <t>1 Equity certificate capital</t>
  </si>
  <si>
    <t>2 Hybrid capital</t>
  </si>
  <si>
    <t>3 Other equity</t>
  </si>
  <si>
    <t>Total equity</t>
  </si>
  <si>
    <t>1) Board of Directors</t>
  </si>
  <si>
    <t>LR3 - LRSpl: Split-up of on balance sheet exposures (excluding derivatives, SFTs and exempted exposures)</t>
  </si>
  <si>
    <t>LR2 - LRCom: Leverage ratio common disclosure</t>
  </si>
  <si>
    <t>(Exposures excluded from the total exposure measure in accordance with point (c ) of Article 429a(1) CRR)</t>
  </si>
  <si>
    <r>
      <t>(Excluded exposures of public development banks (or units) - Promotional loans)</t>
    </r>
    <r>
      <rPr>
        <strike/>
        <sz val="11"/>
        <color rgb="FFFF0000"/>
        <rFont val="Calibri"/>
        <family val="2"/>
        <scheme val="minor"/>
      </rPr>
      <t xml:space="preserve">
</t>
    </r>
  </si>
  <si>
    <r>
      <t>( Excluded passing-through promotional loan exposures by non-public development banks (or units))</t>
    </r>
    <r>
      <rPr>
        <strike/>
        <sz val="11"/>
        <color rgb="FFFF0000"/>
        <rFont val="Calibri"/>
        <family val="2"/>
        <scheme val="minor"/>
      </rPr>
      <t xml:space="preserve">
</t>
    </r>
  </si>
  <si>
    <t>Leverage ratio (excluding the impact of any applicable temporary exemption of central bank reserves)</t>
  </si>
  <si>
    <t>2) Management of Directors</t>
  </si>
  <si>
    <t>CCR1 – Analysis of CCR exposure by approach</t>
  </si>
  <si>
    <t>EU TLAC3b: creditor ranking - resolution entity</t>
  </si>
  <si>
    <t>Own funds and liabilities potentially eligible for meeting MREL</t>
  </si>
  <si>
    <t>of which residual maturity  ≥ 1 year &lt; 2 years</t>
  </si>
  <si>
    <t>of which residual maturity  ≥ 2 year &lt; 5 years</t>
  </si>
  <si>
    <t>of which residual maturity ≥ 5 years &lt; 10 years</t>
  </si>
  <si>
    <t>of which residual maturity ≥ 10 years, but excluding perpetual securities</t>
  </si>
  <si>
    <t>of which  perpetual securities</t>
  </si>
  <si>
    <t>Common Equity 
Tier 1</t>
  </si>
  <si>
    <t>Additional Tier 1 capital</t>
  </si>
  <si>
    <t>Tier 2 capital</t>
  </si>
  <si>
    <t>Senior non-preferred debt</t>
  </si>
  <si>
    <t>Senior unsecured debt</t>
  </si>
  <si>
    <t>Insolvency ranking</t>
  </si>
  <si>
    <t>Description of insolvency rank</t>
  </si>
  <si>
    <t>NO0012841800</t>
  </si>
  <si>
    <t>NO0012948928</t>
  </si>
  <si>
    <t>NO0012843020</t>
  </si>
  <si>
    <t>NO0010886781</t>
  </si>
  <si>
    <t>NO0010920788</t>
  </si>
  <si>
    <t>NO0011099764</t>
  </si>
  <si>
    <t>NO0012548918</t>
  </si>
  <si>
    <t>NO0012548926</t>
  </si>
  <si>
    <t>NO0012916891</t>
  </si>
  <si>
    <t>NO0012916909</t>
  </si>
  <si>
    <t>NO0013008052</t>
  </si>
  <si>
    <t>Public or private placement</t>
  </si>
  <si>
    <t>Public</t>
  </si>
  <si>
    <t>3a </t>
  </si>
  <si>
    <t>Contractual recognition of write down and conversion powers of resolution authorities</t>
  </si>
  <si>
    <t xml:space="preserve">    Current treatment taking into account, where applicable, transitional CRR rules</t>
  </si>
  <si>
    <t>Eligible liabilities</t>
  </si>
  <si>
    <t>Amount recognised in regulatory capital or eligible liabilities  (Currency in million, as of most recent reporting date)</t>
  </si>
  <si>
    <t>MNOK 400</t>
  </si>
  <si>
    <t>MNOK 2 000</t>
  </si>
  <si>
    <t>MNOK 1 000</t>
  </si>
  <si>
    <t>MNOK 750</t>
  </si>
  <si>
    <t>MNOK 850</t>
  </si>
  <si>
    <t>27 June 2023</t>
  </si>
  <si>
    <t>23 February 2023</t>
  </si>
  <si>
    <t>30 June 2020</t>
  </si>
  <si>
    <t>27 January 2021</t>
  </si>
  <si>
    <t>14 June 2022</t>
  </si>
  <si>
    <t>15 May 2023</t>
  </si>
  <si>
    <t>23 May 2033</t>
  </si>
  <si>
    <t>30 June 2026</t>
  </si>
  <si>
    <t>10 February 2027</t>
  </si>
  <si>
    <t>14 June 2027</t>
  </si>
  <si>
    <t>15 May 2028</t>
  </si>
  <si>
    <t>15 May 2030</t>
  </si>
  <si>
    <t>Each consecutive interest payment date following 17 February 2028</t>
  </si>
  <si>
    <t>Each consecutive interest payment date following 27 June 2028</t>
  </si>
  <si>
    <t>Each consecutive interest payment date following 23 February 2028</t>
  </si>
  <si>
    <t>Each consecutive interest payment date following 30 June 2025</t>
  </si>
  <si>
    <t>Each consecutive interest payment date following 10 February 2026</t>
  </si>
  <si>
    <t>3 m NIBOR + 3,30 percent</t>
  </si>
  <si>
    <t>3 m NIBOR +2,65 percent</t>
  </si>
  <si>
    <t>3 m NIBOR +1,75 percent</t>
  </si>
  <si>
    <t>3 m NIBOR +0,95 percent</t>
  </si>
  <si>
    <t>3 m NIBOR +0,72 percent</t>
  </si>
  <si>
    <t>1,80 percent</t>
  </si>
  <si>
    <t>3 m NIBOR +1,25 percent</t>
  </si>
  <si>
    <t>4,15 percent</t>
  </si>
  <si>
    <t>3 m NIBOR +1,50 percent</t>
  </si>
  <si>
    <t>4,89 percent</t>
  </si>
  <si>
    <t>5,67 percent</t>
  </si>
  <si>
    <t>Could be converted to Common Equity Tier 1 if the Norwegian Financial Supervisory Authority or other competent public authority instructs such conversion in accordance with any applicable legislation (including the Financial Institutions Act section 20-14).</t>
  </si>
  <si>
    <t>Could be converted to Common Equity Tier 1 in connection with bail-in if the Norwegian Financial Supervisory Authority or other competent public authority instructs such conversion in accordance with any applicable legislation (including the Financial Institutions Act section 20-24).</t>
  </si>
  <si>
    <t>Contractual write-down feature if Common Equity Tier 1 Capital below 5,125 percent on the issuer's company level or consolidated level
Could be written down with final effect if the Norwegian Financial Supervisory Authority or other competent public authority instructs such write-down in accordance with any applicable legislation (including the Financial Institutions Act section 20-14).</t>
  </si>
  <si>
    <t>Could be written down with final effect if the Norwegian Financial Supervisory Authority or other competent public authority instructs such write-down in accordance with any applicable legislation (including the Financial Institutions Act section 20-14).</t>
  </si>
  <si>
    <t>Could be written down in connection with bail-in if the Norwegian Financial Supervisory Authority or other competent public authority instructs such write-down in accordance with any applicable legislation (including the Financial Institutions Act section 20-24).</t>
  </si>
  <si>
    <t>Permanent</t>
  </si>
  <si>
    <t>If write-down based on CET1 below 5,125 percent, write-up is possible by adding parts of accumulated profits</t>
  </si>
  <si>
    <t>34a </t>
  </si>
  <si>
    <t>Type of subordination (only for eligible liabilities)</t>
  </si>
  <si>
    <t>Contractual</t>
  </si>
  <si>
    <t>EU-34b</t>
  </si>
  <si>
    <t>Ranking of the instrument in normal insolvency proceedings</t>
  </si>
  <si>
    <t>Senior unsecured debt instruments and deposits from large enterprises</t>
  </si>
  <si>
    <t>37a</t>
  </si>
  <si>
    <t>Link to the full term and conditions of the instrument (signposting)</t>
  </si>
  <si>
    <t>https://www.sor.no/felles/om-sparebanken-sor/investor/obligasjonslan/</t>
  </si>
  <si>
    <t>https://www.sor.no/globalassets/financial-reporting/noteringsprospekt-sparebanken-sor.pdf</t>
  </si>
  <si>
    <t>23 February 2026
100 % of nominal value
In addition, regulatory or tax event call at 100 % of nominal value plus accrued interest</t>
  </si>
  <si>
    <t>10 November 2026
100 % of nominal value
In addition, regulatory or tax event call at 100 % of nominal value plus accrued interest</t>
  </si>
  <si>
    <t>23 August 2027
100 % of nominal value
In addition, regulatory or tax event call at 100 % of nominal value plus accrued interest</t>
  </si>
  <si>
    <t>17 february 2028
100 % of nominal value
In addition, regulatory or tax event call at 100 % of nominal value plus accrued interest</t>
  </si>
  <si>
    <t>13 October 2027
100 % of nominal value
In addition, regulatory or tax event call at 100 % of nominal value plus accrued interest</t>
  </si>
  <si>
    <t>27 June 2028
100 % of nominal value
In addition, regulatory or tax event call at 100 % of nominal value plus accrued interest</t>
  </si>
  <si>
    <t>23 February 2028
100 % of nominal value
In addition, regulatory or tax event call at 100 % of nominal value plus accrued interest</t>
  </si>
  <si>
    <t>30 June 2025
100 % of nominal value
In addition, regulatory or tax event call at 100 % of nominal value plus accrued interest</t>
  </si>
  <si>
    <t>10 February 2026
100 % of nominal value
In addition, regulatory or tax event call at 100 % of nominal value plus accrued interest</t>
  </si>
  <si>
    <t>Regulatory or tax event call at 100 % of nominal value plus accrued interest</t>
  </si>
  <si>
    <t>Each consecutive interest payment date after the regulatory event or tax event</t>
  </si>
  <si>
    <t>Denmark</t>
  </si>
  <si>
    <t>Others*</t>
  </si>
  <si>
    <t>Sweden</t>
  </si>
  <si>
    <t>Poland</t>
  </si>
  <si>
    <t>Germany</t>
  </si>
  <si>
    <t>Lithuania</t>
  </si>
  <si>
    <t>Netherlands</t>
  </si>
  <si>
    <t>United States</t>
  </si>
  <si>
    <t>United Kingdom</t>
  </si>
  <si>
    <t>*Sum countries with own funds requirement below 0,5 percent</t>
  </si>
  <si>
    <t>Iceland</t>
  </si>
  <si>
    <t>CR5 –  Credit risk standardised approach</t>
  </si>
  <si>
    <t>Q4 2024</t>
  </si>
  <si>
    <t>Qualitative disclosures are covered in Risk and Capital Management, Disclosure according to Pillar 3 2024</t>
  </si>
  <si>
    <t>035</t>
  </si>
  <si>
    <t>085</t>
  </si>
  <si>
    <t>055</t>
  </si>
  <si>
    <t>NO0013162008</t>
  </si>
  <si>
    <t>NO0013162016</t>
  </si>
  <si>
    <t>NO0013350462</t>
  </si>
  <si>
    <t>NO0013209833</t>
  </si>
  <si>
    <t>NO0013354043</t>
  </si>
  <si>
    <t>NO0013379487</t>
  </si>
  <si>
    <t>NO0013379495</t>
  </si>
  <si>
    <t>MNOK 150</t>
  </si>
  <si>
    <t>MNOK 250</t>
  </si>
  <si>
    <t>MNOK 600</t>
  </si>
  <si>
    <t>MNOK 550</t>
  </si>
  <si>
    <t>MNOK 450</t>
  </si>
  <si>
    <t>05 October 2020</t>
  </si>
  <si>
    <t>20 February 2024</t>
  </si>
  <si>
    <t>09 July 2020</t>
  </si>
  <si>
    <t>23 October 2024</t>
  </si>
  <si>
    <t>09 July 2030</t>
  </si>
  <si>
    <t>16 October 2034</t>
  </si>
  <si>
    <t>23 October 2029</t>
  </si>
  <si>
    <t>23 October 2031</t>
  </si>
  <si>
    <t>07 April 2026
100 % of nominal value
In addition, regulatory or tax event call at 100 % of nominal value plus accrued interest</t>
  </si>
  <si>
    <t>20 May 2029
100 % of nominal value
In addition, regulatory or tax event call at 100 % of nominal value plus accrued interest</t>
  </si>
  <si>
    <t>27 December 2029
100 % of nominal value
In addition, regulatory or tax event call at 100 % of nominal value plus accrued interest</t>
  </si>
  <si>
    <t>09 July 2025
100 % of nominal value
In addition, regulatory or tax event call at 100 % of nominal value plus accrued interest</t>
  </si>
  <si>
    <t>16 July 2029
100 % of nominal value
In addition, regulatory or tax event call at 100 % of nominal value plus accrued interest</t>
  </si>
  <si>
    <t>02 January 2030
100 % of nominal value
In addition, regulatory or tax event call at 100 % of nominal value plus accrued interest</t>
  </si>
  <si>
    <t>Each consecutive interest payment date following 07 April 2026</t>
  </si>
  <si>
    <t>Each consecutive interest payment date following 20 may 2029</t>
  </si>
  <si>
    <t>Each consecutive interest payment date following 27 December 2029</t>
  </si>
  <si>
    <t>Each consecutive interest payment date following 09 July 2025</t>
  </si>
  <si>
    <t>Each consecutive interest payment date following 16 July 2029</t>
  </si>
  <si>
    <t>Each consecutive interest payment date following 02 January 2030</t>
  </si>
  <si>
    <t>6,99 percent</t>
  </si>
  <si>
    <t>3 m NIBOR + 2,90 percent</t>
  </si>
  <si>
    <t>6,03 percent</t>
  </si>
  <si>
    <t>3 m NIBOR +1,85 percent</t>
  </si>
  <si>
    <t>3 m NIBOR +1,57 percent</t>
  </si>
  <si>
    <t>3 m NIBOR +0,93 percent</t>
  </si>
  <si>
    <t>4,664 percent</t>
  </si>
  <si>
    <t>Reference report for detailed information about remuneration in this link</t>
  </si>
  <si>
    <t>MNOK 5 412</t>
  </si>
  <si>
    <t>MNOK 2 084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</si>
</sst>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809]dd\ mmmm\ yyyy;@"/>
    <numFmt numFmtId="165" formatCode="[$-414]d/\ mmm/\ yyyy;@"/>
    <numFmt numFmtId="166" formatCode="[$-409]dd/mmm/yy;@"/>
    <numFmt numFmtId="167" formatCode="_-* #,##0_-;\-* #,##0_-;_-* &quot;-&quot;??_-;_-@_-"/>
    <numFmt numFmtId="168" formatCode="0.0\ %"/>
    <numFmt numFmtId="169" formatCode="_(* #,##0.00_);_(* \(#,##0.00\);_(* &quot;-&quot;??_);_(@_)"/>
    <numFmt numFmtId="170" formatCode="#,##0_ ;\-#,##0\ "/>
    <numFmt numFmtId="171" formatCode="_-* #,##0_-;\-* #,##0_-;_-* &quot;-&quot;?_-;_-@_-"/>
    <numFmt numFmtId="172" formatCode="_-* #,##0.00000_-;\-* #,##0.00000_-;_-* &quot;-&quot;??_-;_-@_-"/>
  </numFmts>
  <fonts count="75">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Arial"/>
      <family val="2"/>
    </font>
    <font>
      <b/>
      <sz val="10"/>
      <name val="Arial"/>
      <family val="2"/>
    </font>
    <font>
      <b/>
      <sz val="20"/>
      <name val="Arial"/>
      <family val="2"/>
    </font>
    <font>
      <sz val="8.5"/>
      <color theme="1"/>
      <name val="Segoe UI"/>
      <family val="2"/>
    </font>
    <font>
      <b/>
      <sz val="8.5"/>
      <color theme="1"/>
      <name val="Segoe UI"/>
      <family val="2"/>
    </font>
    <font>
      <sz val="11"/>
      <name val="Calibri"/>
      <family val="2"/>
      <scheme val="minor"/>
    </font>
    <font>
      <b/>
      <sz val="11"/>
      <name val="Calibri"/>
      <family val="2"/>
      <scheme val="minor"/>
    </font>
    <font>
      <b/>
      <sz val="14"/>
      <color theme="1"/>
      <name val="Calibri"/>
      <family val="2"/>
      <scheme val="minor"/>
    </font>
    <font>
      <strike/>
      <sz val="11"/>
      <color rgb="FF000000"/>
      <name val="Calibri"/>
      <family val="2"/>
      <scheme val="minor"/>
    </font>
    <font>
      <sz val="11"/>
      <color rgb="FF000000"/>
      <name val="Calibri"/>
      <family val="2"/>
      <scheme val="minor"/>
    </font>
    <font>
      <b/>
      <sz val="11"/>
      <color rgb="FF000000"/>
      <name val="Calibri"/>
      <family val="2"/>
      <scheme val="minor"/>
    </font>
    <font>
      <b/>
      <sz val="14"/>
      <color rgb="FF000000"/>
      <name val="Calibri"/>
      <family val="2"/>
      <scheme val="minor"/>
    </font>
    <font>
      <b/>
      <sz val="9"/>
      <color rgb="FF000000"/>
      <name val="Calibri"/>
      <family val="2"/>
      <scheme val="minor"/>
    </font>
    <font>
      <i/>
      <sz val="11"/>
      <name val="Calibri"/>
      <family val="2"/>
      <scheme val="minor"/>
    </font>
    <font>
      <sz val="8"/>
      <name val="Calibri"/>
      <family val="2"/>
      <scheme val="minor"/>
    </font>
    <font>
      <sz val="11"/>
      <color theme="1"/>
      <name val="Calibri"/>
      <family val="2"/>
      <charset val="238"/>
      <scheme val="minor"/>
    </font>
    <font>
      <sz val="9"/>
      <name val="Arial"/>
      <family val="2"/>
    </font>
    <font>
      <b/>
      <i/>
      <sz val="11"/>
      <name val="Calibri"/>
      <family val="2"/>
      <scheme val="minor"/>
    </font>
    <font>
      <sz val="11"/>
      <color rgb="FF00B050"/>
      <name val="Calibri"/>
      <family val="2"/>
      <scheme val="minor"/>
    </font>
    <font>
      <sz val="11"/>
      <color rgb="FFFF0000"/>
      <name val="Calibri"/>
      <family val="2"/>
      <scheme val="minor"/>
    </font>
    <font>
      <u/>
      <sz val="11"/>
      <color theme="10"/>
      <name val="Calibri"/>
      <family val="2"/>
      <scheme val="minor"/>
    </font>
    <font>
      <b/>
      <sz val="9"/>
      <color theme="0"/>
      <name val="Calibri"/>
      <family val="2"/>
    </font>
    <font>
      <sz val="9"/>
      <color rgb="FFFFFFFF"/>
      <name val="Calibri"/>
      <family val="2"/>
    </font>
    <font>
      <sz val="9"/>
      <name val="Calibri"/>
      <family val="2"/>
    </font>
    <font>
      <b/>
      <sz val="20"/>
      <color theme="4"/>
      <name val="Calibri"/>
      <family val="2"/>
      <scheme val="minor"/>
    </font>
    <font>
      <sz val="12"/>
      <name val="Calibri"/>
      <family val="2"/>
      <scheme val="minor"/>
    </font>
    <font>
      <sz val="11"/>
      <name val="Calibri"/>
      <family val="2"/>
    </font>
    <font>
      <b/>
      <sz val="8"/>
      <color theme="0"/>
      <name val="Arial"/>
      <family val="2"/>
    </font>
    <font>
      <sz val="7"/>
      <name val="Arial"/>
      <family val="2"/>
    </font>
    <font>
      <i/>
      <sz val="7"/>
      <name val="Arial"/>
      <family val="2"/>
    </font>
    <font>
      <sz val="11"/>
      <color rgb="FF0070C0"/>
      <name val="Calibri"/>
      <family val="2"/>
      <scheme val="minor"/>
    </font>
    <font>
      <b/>
      <i/>
      <sz val="11"/>
      <color theme="5"/>
      <name val="Calibri"/>
      <family val="2"/>
      <scheme val="minor"/>
    </font>
    <font>
      <b/>
      <sz val="11"/>
      <name val="Calibri"/>
      <family val="2"/>
    </font>
    <font>
      <b/>
      <sz val="20"/>
      <color rgb="FF002060"/>
      <name val="Calibri"/>
      <family val="2"/>
      <scheme val="minor"/>
    </font>
    <font>
      <b/>
      <sz val="12"/>
      <color rgb="FF002060"/>
      <name val="Calibri"/>
      <family val="2"/>
      <scheme val="minor"/>
    </font>
    <font>
      <b/>
      <sz val="11"/>
      <color rgb="FF7030A0"/>
      <name val="Calibri"/>
      <family val="2"/>
      <scheme val="minor"/>
    </font>
    <font>
      <strike/>
      <sz val="11"/>
      <name val="Calibri"/>
      <family val="2"/>
      <scheme val="minor"/>
    </font>
    <font>
      <b/>
      <sz val="16"/>
      <color theme="1"/>
      <name val="Arial"/>
      <family val="2"/>
    </font>
    <font>
      <sz val="12"/>
      <color theme="1"/>
      <name val="Times New Roman"/>
      <family val="1"/>
      <charset val="238"/>
    </font>
    <font>
      <b/>
      <sz val="12"/>
      <color theme="1"/>
      <name val="Times New Roman"/>
      <family val="1"/>
    </font>
    <font>
      <b/>
      <sz val="16"/>
      <name val="Arial"/>
      <family val="2"/>
    </font>
    <font>
      <strike/>
      <sz val="11"/>
      <color rgb="FFFF0000"/>
      <name val="Calibri"/>
      <family val="2"/>
      <scheme val="minor"/>
    </font>
    <font>
      <b/>
      <strike/>
      <sz val="11"/>
      <color rgb="FFFF0000"/>
      <name val="Calibri"/>
      <family val="2"/>
      <scheme val="minor"/>
    </font>
    <font>
      <sz val="9"/>
      <color rgb="FFFF0000"/>
      <name val="Calibri"/>
      <family val="2"/>
    </font>
    <font>
      <b/>
      <sz val="10"/>
      <color theme="1"/>
      <name val="Arial"/>
      <family val="2"/>
    </font>
    <font>
      <b/>
      <sz val="9"/>
      <name val="Calibri"/>
      <family val="2"/>
      <scheme val="minor"/>
    </font>
    <font>
      <b/>
      <sz val="9"/>
      <name val="Calibri"/>
      <family val="2"/>
    </font>
    <font>
      <sz val="9"/>
      <name val="Calibri"/>
      <family val="2"/>
      <scheme val="minor"/>
    </font>
    <font>
      <u/>
      <sz val="11"/>
      <name val="Calibri"/>
      <family val="2"/>
      <scheme val="minor"/>
    </font>
    <font>
      <sz val="9"/>
      <color rgb="FF000000"/>
      <name val="Calibri"/>
      <family val="2"/>
      <scheme val="minor"/>
    </font>
    <font>
      <sz val="12"/>
      <color rgb="FF000000"/>
      <name val="Calibri"/>
      <family val="2"/>
      <scheme val="minor"/>
    </font>
    <font>
      <sz val="12"/>
      <color theme="1"/>
      <name val="Calibri"/>
      <family val="2"/>
      <scheme val="minor"/>
    </font>
    <font>
      <sz val="10"/>
      <color theme="1"/>
      <name val="Arial"/>
      <family val="2"/>
    </font>
    <font>
      <strike/>
      <sz val="10"/>
      <name val="Arial"/>
      <family val="2"/>
    </font>
    <font>
      <u/>
      <sz val="11"/>
      <color rgb="FF008080"/>
      <name val="Calibri"/>
      <family val="2"/>
      <scheme val="minor"/>
    </font>
    <font>
      <b/>
      <sz val="8"/>
      <color rgb="FF333333"/>
      <name val="Arial Unicode MS"/>
    </font>
    <font>
      <b/>
      <strike/>
      <sz val="16"/>
      <name val="Arial"/>
      <family val="2"/>
    </font>
    <font>
      <i/>
      <u/>
      <sz val="11"/>
      <name val="Calibri"/>
      <family val="2"/>
      <scheme val="minor"/>
    </font>
    <font>
      <sz val="11"/>
      <color theme="10"/>
      <name val="Calibri"/>
      <family val="2"/>
      <scheme val="minor"/>
    </font>
    <font>
      <sz val="26"/>
      <color theme="1"/>
      <name val="Calibri"/>
      <family val="2"/>
      <scheme val="minor"/>
    </font>
    <font>
      <sz val="11"/>
      <color rgb="FFFFFFFF"/>
      <name val="Calibri"/>
      <family val="2"/>
      <scheme val="minor"/>
    </font>
    <font>
      <b/>
      <sz val="11"/>
      <color rgb="FF333333"/>
      <name val="Calibri"/>
      <family val="2"/>
      <scheme val="minor"/>
    </font>
    <font>
      <sz val="11"/>
      <color rgb="FF333333"/>
      <name val="Calibri"/>
      <family val="2"/>
      <scheme val="minor"/>
    </font>
    <font>
      <b/>
      <i/>
      <sz val="11"/>
      <color theme="1"/>
      <name val="Calibri"/>
      <family val="2"/>
      <scheme val="minor"/>
    </font>
    <font>
      <sz val="9"/>
      <color theme="1"/>
      <name val="Calibri"/>
      <family val="2"/>
      <scheme val="minor"/>
    </font>
    <font>
      <b/>
      <sz val="11"/>
      <color rgb="FFFF0000"/>
      <name val="Calibri"/>
      <family val="2"/>
      <scheme val="minor"/>
    </font>
    <font>
      <b/>
      <sz val="9"/>
      <color rgb="FF333333"/>
      <name val="Calibri"/>
      <family val="2"/>
      <scheme val="minor"/>
    </font>
    <font>
      <sz val="9"/>
      <color rgb="FF333333"/>
      <name val="Calibri"/>
      <family val="2"/>
      <scheme val="minor"/>
    </font>
    <font>
      <i/>
      <sz val="11"/>
      <color theme="1"/>
      <name val="Calibri"/>
      <family val="2"/>
      <scheme val="minor"/>
    </font>
    <font>
      <u/>
      <sz val="7"/>
      <color theme="10"/>
      <name val="Arial"/>
      <family val="2"/>
    </font>
    <font>
      <b/>
      <sz val="8"/>
      <color rgb="FFFF0000"/>
      <name val="Arial"/>
      <family val="2"/>
    </font>
  </fonts>
  <fills count="1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rgb="FFD9D9D9"/>
        <bgColor indexed="64"/>
      </patternFill>
    </fill>
    <fill>
      <patternFill patternType="solid">
        <fgColor theme="0" tint="-0.34998626667073579"/>
        <bgColor indexed="64"/>
      </patternFill>
    </fill>
    <fill>
      <patternFill patternType="solid">
        <fgColor theme="2"/>
        <bgColor indexed="64"/>
      </patternFill>
    </fill>
    <fill>
      <patternFill patternType="solid">
        <fgColor rgb="FFA6A6A6"/>
        <bgColor indexed="64"/>
      </patternFill>
    </fill>
    <fill>
      <patternFill patternType="solid">
        <fgColor rgb="FFBFBFBF"/>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medium">
        <color rgb="FF002060"/>
      </left>
      <right/>
      <top/>
      <bottom/>
      <diagonal/>
    </border>
    <border>
      <left/>
      <right style="medium">
        <color rgb="FF00206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rgb="FF000000"/>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8">
    <xf numFmtId="0" fontId="0" fillId="0" borderId="0"/>
    <xf numFmtId="0" fontId="6" fillId="2" borderId="3" applyNumberFormat="0" applyFill="0" applyBorder="0" applyAlignment="0" applyProtection="0">
      <alignment horizontal="left"/>
    </xf>
    <xf numFmtId="0" fontId="3" fillId="0" borderId="0">
      <alignment vertical="center"/>
    </xf>
    <xf numFmtId="0" fontId="3" fillId="0" borderId="0">
      <alignment vertical="center"/>
    </xf>
    <xf numFmtId="0" fontId="4" fillId="0" borderId="0" applyNumberFormat="0" applyFill="0" applyBorder="0" applyAlignment="0" applyProtection="0"/>
    <xf numFmtId="0" fontId="5" fillId="2" borderId="2" applyFont="0" applyBorder="0">
      <alignment horizontal="center" wrapText="1"/>
    </xf>
    <xf numFmtId="0" fontId="3" fillId="3" borderId="1" applyNumberFormat="0" applyFont="0" applyBorder="0">
      <alignment horizontal="center" vertical="center"/>
    </xf>
    <xf numFmtId="3" fontId="3" fillId="4" borderId="1" applyFont="0">
      <alignment horizontal="right" vertical="center"/>
      <protection locked="0"/>
    </xf>
    <xf numFmtId="0" fontId="3" fillId="0" borderId="0"/>
    <xf numFmtId="0" fontId="19" fillId="0" borderId="0"/>
    <xf numFmtId="0" fontId="3" fillId="0" borderId="0"/>
    <xf numFmtId="0" fontId="24" fillId="0" borderId="0" applyNumberFormat="0" applyFill="0" applyBorder="0" applyAlignment="0" applyProtection="0"/>
    <xf numFmtId="0" fontId="26"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 fillId="0" borderId="0"/>
    <xf numFmtId="169" fontId="3" fillId="0" borderId="0" applyFont="0" applyFill="0" applyBorder="0" applyAlignment="0" applyProtection="0"/>
    <xf numFmtId="0" fontId="3" fillId="0" borderId="0"/>
  </cellStyleXfs>
  <cellXfs count="713">
    <xf numFmtId="0" fontId="0" fillId="0" borderId="0" xfId="0"/>
    <xf numFmtId="0" fontId="9" fillId="0" borderId="1" xfId="0" applyFont="1" applyBorder="1" applyAlignment="1">
      <alignment horizontal="justify" vertical="center" wrapText="1"/>
    </xf>
    <xf numFmtId="0" fontId="10" fillId="0" borderId="1" xfId="0" applyFont="1" applyBorder="1" applyAlignment="1">
      <alignment horizontal="justify" vertical="center" wrapText="1"/>
    </xf>
    <xf numFmtId="0" fontId="9" fillId="0" borderId="1" xfId="0" applyFont="1" applyBorder="1" applyAlignment="1">
      <alignment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9" fillId="0" borderId="6" xfId="0" applyFont="1" applyBorder="1" applyAlignment="1">
      <alignment horizontal="justify" vertical="center" wrapText="1"/>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6" xfId="0" applyFont="1" applyBorder="1" applyAlignment="1">
      <alignment horizontal="center" vertical="center" wrapText="1"/>
    </xf>
    <xf numFmtId="0" fontId="11" fillId="0" borderId="0" xfId="0" applyFont="1"/>
    <xf numFmtId="0" fontId="0" fillId="5" borderId="1" xfId="0" applyFill="1" applyBorder="1" applyAlignment="1">
      <alignment horizontal="center" vertical="center" wrapText="1"/>
    </xf>
    <xf numFmtId="0" fontId="0" fillId="0" borderId="1" xfId="0" quotePrefix="1" applyBorder="1" applyAlignment="1">
      <alignment horizontal="center" vertical="center"/>
    </xf>
    <xf numFmtId="0" fontId="9" fillId="0" borderId="1" xfId="3" applyFont="1" applyBorder="1" applyAlignment="1">
      <alignment horizontal="left" vertical="center" wrapText="1" indent="1"/>
    </xf>
    <xf numFmtId="0" fontId="0" fillId="7" borderId="9" xfId="0" applyFill="1" applyBorder="1" applyAlignment="1">
      <alignment horizontal="center" vertical="center"/>
    </xf>
    <xf numFmtId="0" fontId="0" fillId="7" borderId="1" xfId="0" applyFill="1" applyBorder="1" applyAlignment="1">
      <alignment vertical="center" wrapText="1"/>
    </xf>
    <xf numFmtId="0" fontId="8" fillId="7" borderId="1" xfId="0" applyFont="1" applyFill="1" applyBorder="1" applyAlignment="1">
      <alignment vertical="center" wrapText="1"/>
    </xf>
    <xf numFmtId="0" fontId="13" fillId="0" borderId="1" xfId="0" applyFont="1" applyBorder="1" applyAlignment="1">
      <alignment horizontal="left" vertical="center" wrapText="1" indent="1"/>
    </xf>
    <xf numFmtId="0" fontId="13" fillId="0" borderId="1" xfId="0" applyFont="1" applyBorder="1" applyAlignment="1">
      <alignment horizontal="left" vertical="center" wrapText="1" indent="2"/>
    </xf>
    <xf numFmtId="0" fontId="13" fillId="0" borderId="1" xfId="0" quotePrefix="1" applyFont="1" applyBorder="1" applyAlignment="1">
      <alignment horizontal="center" vertical="center" wrapText="1"/>
    </xf>
    <xf numFmtId="0" fontId="14" fillId="0" borderId="0" xfId="0" applyFont="1" applyAlignment="1">
      <alignment vertical="center" wrapText="1"/>
    </xf>
    <xf numFmtId="0" fontId="14" fillId="0" borderId="1" xfId="0" quotePrefix="1" applyFont="1" applyBorder="1" applyAlignment="1">
      <alignment horizontal="center" vertical="center" wrapText="1"/>
    </xf>
    <xf numFmtId="0" fontId="14" fillId="0" borderId="1" xfId="0" applyFont="1" applyBorder="1" applyAlignment="1">
      <alignment horizontal="justify" vertical="center" wrapText="1"/>
    </xf>
    <xf numFmtId="0" fontId="16" fillId="0" borderId="0" xfId="0" applyFont="1" applyAlignment="1">
      <alignment horizontal="justify" vertical="center" wrapText="1"/>
    </xf>
    <xf numFmtId="0" fontId="15" fillId="0" borderId="0" xfId="0" applyFont="1" applyAlignment="1">
      <alignment horizontal="justify" vertical="center" wrapText="1"/>
    </xf>
    <xf numFmtId="0" fontId="9" fillId="0" borderId="0" xfId="0" applyFont="1"/>
    <xf numFmtId="10" fontId="0" fillId="0" borderId="0" xfId="0" applyNumberFormat="1"/>
    <xf numFmtId="4" fontId="0" fillId="0" borderId="0" xfId="0" applyNumberFormat="1"/>
    <xf numFmtId="4" fontId="0" fillId="7" borderId="9" xfId="0" applyNumberFormat="1" applyFill="1" applyBorder="1" applyAlignment="1">
      <alignment horizontal="center" vertical="center"/>
    </xf>
    <xf numFmtId="4" fontId="0" fillId="7" borderId="1" xfId="0" applyNumberFormat="1" applyFill="1" applyBorder="1" applyAlignment="1">
      <alignment horizontal="center" vertical="center"/>
    </xf>
    <xf numFmtId="4" fontId="0" fillId="7" borderId="1" xfId="0" applyNumberFormat="1" applyFill="1" applyBorder="1" applyAlignment="1">
      <alignment vertical="center" wrapText="1"/>
    </xf>
    <xf numFmtId="4" fontId="9" fillId="0" borderId="1" xfId="0" applyNumberFormat="1" applyFont="1" applyBorder="1" applyAlignment="1">
      <alignment horizontal="left" vertical="center" wrapText="1"/>
    </xf>
    <xf numFmtId="4" fontId="8" fillId="7" borderId="1" xfId="0" applyNumberFormat="1" applyFont="1" applyFill="1" applyBorder="1" applyAlignment="1">
      <alignment vertical="center" wrapText="1"/>
    </xf>
    <xf numFmtId="4" fontId="17" fillId="0" borderId="1" xfId="0" applyNumberFormat="1" applyFont="1" applyBorder="1" applyAlignment="1">
      <alignment horizontal="center" vertical="center" wrapText="1"/>
    </xf>
    <xf numFmtId="4" fontId="9" fillId="0" borderId="1" xfId="0" applyNumberFormat="1" applyFont="1" applyBorder="1" applyAlignment="1">
      <alignment horizontal="center" wrapText="1"/>
    </xf>
    <xf numFmtId="4" fontId="9" fillId="0" borderId="1" xfId="0" applyNumberFormat="1" applyFont="1" applyBorder="1" applyAlignment="1">
      <alignment vertical="center" wrapText="1"/>
    </xf>
    <xf numFmtId="0" fontId="0" fillId="0" borderId="0" xfId="0" applyAlignment="1">
      <alignment horizontal="center"/>
    </xf>
    <xf numFmtId="0" fontId="0" fillId="0" borderId="1" xfId="0" applyBorder="1"/>
    <xf numFmtId="0" fontId="24" fillId="0" borderId="1" xfId="11" applyBorder="1" applyAlignment="1">
      <alignment horizontal="center"/>
    </xf>
    <xf numFmtId="0" fontId="28" fillId="0" borderId="0" xfId="0" applyFont="1"/>
    <xf numFmtId="0" fontId="31" fillId="0" borderId="14" xfId="0" applyFont="1" applyBorder="1" applyAlignment="1">
      <alignment vertical="center" wrapText="1"/>
    </xf>
    <xf numFmtId="0" fontId="32" fillId="0" borderId="1" xfId="0" applyFont="1" applyBorder="1" applyAlignment="1">
      <alignment vertical="center"/>
    </xf>
    <xf numFmtId="0" fontId="32" fillId="0" borderId="1" xfId="0" applyFont="1" applyBorder="1" applyAlignment="1">
      <alignment horizontal="center" vertical="center"/>
    </xf>
    <xf numFmtId="0" fontId="33" fillId="0" borderId="1" xfId="0" applyFont="1" applyBorder="1" applyAlignment="1">
      <alignment vertical="center"/>
    </xf>
    <xf numFmtId="0" fontId="33" fillId="0" borderId="1" xfId="0" applyFont="1" applyBorder="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horizontal="right" vertical="center"/>
    </xf>
    <xf numFmtId="164" fontId="32" fillId="0" borderId="1" xfId="0" applyNumberFormat="1" applyFont="1" applyBorder="1" applyAlignment="1">
      <alignment horizontal="center" vertical="center"/>
    </xf>
    <xf numFmtId="165" fontId="32" fillId="0" borderId="1" xfId="0" applyNumberFormat="1" applyFont="1" applyBorder="1" applyAlignment="1">
      <alignment horizontal="center" vertical="center"/>
    </xf>
    <xf numFmtId="166" fontId="32" fillId="0" borderId="1" xfId="0" applyNumberFormat="1" applyFont="1" applyBorder="1" applyAlignment="1">
      <alignment horizontal="center" vertical="center" wrapText="1"/>
    </xf>
    <xf numFmtId="0" fontId="13" fillId="5" borderId="1" xfId="0" applyFont="1" applyFill="1"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167" fontId="9" fillId="0" borderId="1" xfId="13" applyNumberFormat="1" applyFont="1" applyBorder="1" applyAlignment="1">
      <alignment horizontal="center" vertical="center"/>
    </xf>
    <xf numFmtId="167" fontId="9" fillId="0" borderId="1" xfId="13" applyNumberFormat="1" applyFont="1" applyBorder="1" applyAlignment="1">
      <alignment vertical="center"/>
    </xf>
    <xf numFmtId="167" fontId="9" fillId="5" borderId="1" xfId="13" quotePrefix="1" applyNumberFormat="1" applyFont="1" applyFill="1" applyBorder="1" applyAlignment="1">
      <alignment vertical="center" wrapText="1"/>
    </xf>
    <xf numFmtId="167" fontId="9" fillId="0" borderId="1" xfId="13" applyNumberFormat="1" applyFont="1" applyBorder="1" applyAlignment="1">
      <alignment vertical="center" wrapText="1"/>
    </xf>
    <xf numFmtId="167" fontId="17" fillId="5" borderId="1" xfId="13" applyNumberFormat="1" applyFont="1" applyFill="1" applyBorder="1" applyAlignment="1">
      <alignment vertical="center" wrapText="1"/>
    </xf>
    <xf numFmtId="167" fontId="9" fillId="9" borderId="1" xfId="13" applyNumberFormat="1" applyFont="1" applyFill="1" applyBorder="1" applyAlignment="1">
      <alignment horizontal="center" vertical="center" wrapText="1"/>
    </xf>
    <xf numFmtId="167" fontId="9" fillId="9" borderId="1" xfId="13" applyNumberFormat="1" applyFont="1" applyFill="1" applyBorder="1" applyAlignment="1">
      <alignment vertical="center" wrapText="1"/>
    </xf>
    <xf numFmtId="167" fontId="9" fillId="5" borderId="1" xfId="13" applyNumberFormat="1" applyFont="1" applyFill="1" applyBorder="1" applyAlignment="1">
      <alignment vertical="center" wrapText="1"/>
    </xf>
    <xf numFmtId="167" fontId="9" fillId="0" borderId="1" xfId="13" applyNumberFormat="1" applyFont="1" applyBorder="1" applyAlignment="1">
      <alignment horizontal="center" vertical="center" wrapText="1"/>
    </xf>
    <xf numFmtId="0" fontId="13" fillId="5" borderId="8" xfId="0" applyFont="1" applyFill="1" applyBorder="1" applyAlignment="1">
      <alignment vertical="center" wrapText="1"/>
    </xf>
    <xf numFmtId="0" fontId="0" fillId="5" borderId="8" xfId="0" applyFill="1" applyBorder="1" applyAlignment="1">
      <alignment horizontal="center" vertical="center" wrapText="1"/>
    </xf>
    <xf numFmtId="0" fontId="23" fillId="0" borderId="0" xfId="0" applyFont="1"/>
    <xf numFmtId="0" fontId="0" fillId="0" borderId="9" xfId="0" applyBorder="1"/>
    <xf numFmtId="0" fontId="9" fillId="7" borderId="9" xfId="0" applyFont="1" applyFill="1" applyBorder="1" applyAlignment="1">
      <alignment vertical="center" wrapText="1"/>
    </xf>
    <xf numFmtId="0" fontId="9" fillId="0" borderId="9" xfId="0" applyFont="1" applyBorder="1"/>
    <xf numFmtId="0" fontId="30" fillId="7" borderId="9" xfId="0" applyFont="1" applyFill="1" applyBorder="1" applyAlignment="1">
      <alignment vertical="center" wrapText="1"/>
    </xf>
    <xf numFmtId="0" fontId="30" fillId="0" borderId="9" xfId="0" applyFont="1" applyBorder="1" applyAlignment="1">
      <alignment horizontal="justify" vertical="center"/>
    </xf>
    <xf numFmtId="0" fontId="0" fillId="0" borderId="9" xfId="0" applyBorder="1" applyAlignment="1">
      <alignment vertical="center"/>
    </xf>
    <xf numFmtId="0" fontId="34" fillId="0" borderId="0" xfId="0" applyFont="1"/>
    <xf numFmtId="0" fontId="9" fillId="0" borderId="1" xfId="0" applyFont="1" applyBorder="1" applyAlignment="1">
      <alignment horizontal="left" vertical="center" wrapText="1" indent="1"/>
    </xf>
    <xf numFmtId="0" fontId="35" fillId="0" borderId="0" xfId="0" applyFont="1" applyAlignment="1">
      <alignment horizontal="center" wrapText="1"/>
    </xf>
    <xf numFmtId="0" fontId="13" fillId="0" borderId="1" xfId="0" applyFont="1" applyBorder="1" applyAlignment="1">
      <alignment horizontal="center" vertical="center" wrapText="1"/>
    </xf>
    <xf numFmtId="14" fontId="13" fillId="0" borderId="1" xfId="0" applyNumberFormat="1" applyFont="1" applyBorder="1" applyAlignment="1">
      <alignment horizontal="center" vertical="center" wrapText="1"/>
    </xf>
    <xf numFmtId="43" fontId="9" fillId="0" borderId="1" xfId="13" applyFont="1" applyBorder="1" applyAlignment="1">
      <alignment horizontal="center" vertical="center" wrapText="1"/>
    </xf>
    <xf numFmtId="43" fontId="9" fillId="0" borderId="1" xfId="13" applyFont="1" applyFill="1" applyBorder="1" applyAlignment="1">
      <alignment horizontal="center" vertical="center" wrapText="1"/>
    </xf>
    <xf numFmtId="0" fontId="9" fillId="5" borderId="1" xfId="0" applyFont="1" applyFill="1" applyBorder="1" applyAlignment="1">
      <alignment horizontal="center" vertical="center" wrapText="1"/>
    </xf>
    <xf numFmtId="0" fontId="0" fillId="5" borderId="6" xfId="0" applyFill="1" applyBorder="1" applyAlignment="1">
      <alignment horizontal="center" vertical="center" wrapText="1"/>
    </xf>
    <xf numFmtId="0" fontId="0" fillId="0" borderId="1" xfId="0" quotePrefix="1" applyBorder="1" applyAlignment="1">
      <alignment horizontal="center"/>
    </xf>
    <xf numFmtId="0" fontId="9" fillId="2" borderId="1" xfId="3" applyFont="1" applyFill="1" applyBorder="1" applyAlignment="1">
      <alignment horizontal="center" vertical="center" wrapText="1"/>
    </xf>
    <xf numFmtId="43" fontId="0" fillId="0" borderId="9" xfId="13" applyFont="1" applyFill="1" applyBorder="1" applyAlignment="1">
      <alignment horizontal="center" vertical="center" wrapText="1"/>
    </xf>
    <xf numFmtId="3" fontId="0" fillId="7" borderId="9" xfId="0" applyNumberFormat="1" applyFill="1" applyBorder="1" applyAlignment="1">
      <alignment horizontal="right" vertical="center" wrapText="1"/>
    </xf>
    <xf numFmtId="43" fontId="0" fillId="7" borderId="9" xfId="13" applyFont="1" applyFill="1" applyBorder="1" applyAlignment="1">
      <alignment horizontal="right" vertical="center" wrapText="1"/>
    </xf>
    <xf numFmtId="168" fontId="0" fillId="7" borderId="9" xfId="0" applyNumberFormat="1" applyFill="1" applyBorder="1" applyAlignment="1">
      <alignment horizontal="right" vertical="center" wrapText="1"/>
    </xf>
    <xf numFmtId="167" fontId="0" fillId="0" borderId="9" xfId="13" applyNumberFormat="1" applyFont="1" applyFill="1" applyBorder="1" applyAlignment="1">
      <alignment horizontal="right" vertical="center" wrapText="1"/>
    </xf>
    <xf numFmtId="3" fontId="20" fillId="0" borderId="1" xfId="7" applyFont="1" applyFill="1">
      <alignment horizontal="right" vertical="center"/>
      <protection locked="0"/>
    </xf>
    <xf numFmtId="168" fontId="20" fillId="0" borderId="1" xfId="7" applyNumberFormat="1" applyFont="1" applyFill="1" applyAlignment="1">
      <alignment horizontal="right" vertical="center" wrapText="1"/>
      <protection locked="0"/>
    </xf>
    <xf numFmtId="3" fontId="20" fillId="0" borderId="1" xfId="7" applyFont="1" applyFill="1" applyAlignment="1">
      <alignment horizontal="right" vertical="center" wrapText="1"/>
      <protection locked="0"/>
    </xf>
    <xf numFmtId="167" fontId="9" fillId="0" borderId="1" xfId="13" applyNumberFormat="1" applyFont="1" applyFill="1" applyBorder="1" applyAlignment="1" applyProtection="1">
      <alignment horizontal="right" vertical="center" wrapText="1"/>
      <protection locked="0"/>
    </xf>
    <xf numFmtId="43" fontId="9" fillId="0" borderId="1" xfId="13" applyFont="1" applyFill="1" applyBorder="1" applyAlignment="1" applyProtection="1">
      <alignment horizontal="right" vertical="center" wrapText="1"/>
      <protection locked="0"/>
    </xf>
    <xf numFmtId="170" fontId="9" fillId="0" borderId="1" xfId="13" quotePrefix="1" applyNumberFormat="1" applyFont="1" applyFill="1" applyBorder="1" applyAlignment="1" applyProtection="1">
      <alignment horizontal="right" vertical="center" wrapText="1"/>
      <protection locked="0"/>
    </xf>
    <xf numFmtId="3" fontId="9" fillId="0" borderId="1" xfId="7" applyFont="1" applyFill="1" applyAlignment="1">
      <alignment horizontal="right" vertical="center" wrapText="1"/>
      <protection locked="0"/>
    </xf>
    <xf numFmtId="3" fontId="9" fillId="0" borderId="1" xfId="7" quotePrefix="1" applyFont="1" applyFill="1" applyAlignment="1">
      <alignment horizontal="right" vertical="center" wrapText="1"/>
      <protection locked="0"/>
    </xf>
    <xf numFmtId="10" fontId="9" fillId="0" borderId="1" xfId="7" applyNumberFormat="1" applyFont="1" applyFill="1" applyAlignment="1">
      <alignment horizontal="right" vertical="center" wrapText="1"/>
      <protection locked="0"/>
    </xf>
    <xf numFmtId="167" fontId="9" fillId="0" borderId="6" xfId="13" applyNumberFormat="1" applyFont="1" applyBorder="1" applyAlignment="1">
      <alignment horizontal="right" vertical="center" wrapText="1"/>
    </xf>
    <xf numFmtId="3" fontId="9" fillId="0" borderId="1" xfId="0" applyNumberFormat="1" applyFont="1" applyBorder="1" applyAlignment="1">
      <alignment horizontal="right" vertical="center" wrapText="1"/>
    </xf>
    <xf numFmtId="43" fontId="9" fillId="7" borderId="1" xfId="13" applyFont="1" applyFill="1" applyBorder="1" applyAlignment="1">
      <alignment horizontal="center" vertical="center" wrapText="1"/>
    </xf>
    <xf numFmtId="43" fontId="9" fillId="7" borderId="1" xfId="13" applyFont="1" applyFill="1" applyBorder="1" applyAlignment="1">
      <alignment horizontal="center" wrapText="1"/>
    </xf>
    <xf numFmtId="3" fontId="9" fillId="7" borderId="1" xfId="0" applyNumberFormat="1" applyFont="1" applyFill="1" applyBorder="1" applyAlignment="1">
      <alignment horizontal="right" vertical="center" wrapText="1"/>
    </xf>
    <xf numFmtId="43" fontId="9" fillId="0" borderId="1" xfId="13" applyFont="1" applyBorder="1" applyAlignment="1">
      <alignment horizontal="center" wrapText="1"/>
    </xf>
    <xf numFmtId="10" fontId="9" fillId="0" borderId="1" xfId="0" applyNumberFormat="1" applyFont="1" applyBorder="1" applyAlignment="1">
      <alignment horizontal="right" vertical="center" wrapText="1"/>
    </xf>
    <xf numFmtId="43" fontId="17" fillId="7" borderId="1" xfId="13" applyFont="1" applyFill="1" applyBorder="1" applyAlignment="1">
      <alignment horizontal="center" vertical="center" wrapText="1"/>
    </xf>
    <xf numFmtId="167" fontId="9" fillId="0" borderId="1" xfId="13" applyNumberFormat="1" applyFont="1" applyFill="1" applyBorder="1" applyAlignment="1">
      <alignment horizontal="right" vertical="center" wrapText="1"/>
    </xf>
    <xf numFmtId="1" fontId="9" fillId="0" borderId="1" xfId="0" applyNumberFormat="1" applyFont="1" applyBorder="1" applyAlignment="1">
      <alignment horizontal="right" vertical="center" wrapText="1"/>
    </xf>
    <xf numFmtId="171" fontId="9" fillId="0" borderId="1" xfId="0" applyNumberFormat="1" applyFont="1" applyBorder="1" applyAlignment="1">
      <alignment horizontal="center" vertical="center" wrapText="1"/>
    </xf>
    <xf numFmtId="43" fontId="22" fillId="0" borderId="1" xfId="13" applyFont="1" applyFill="1" applyBorder="1" applyAlignment="1">
      <alignment horizontal="center" vertical="center" wrapText="1"/>
    </xf>
    <xf numFmtId="10" fontId="9" fillId="7" borderId="1" xfId="0" applyNumberFormat="1" applyFont="1" applyFill="1" applyBorder="1" applyAlignment="1">
      <alignment horizontal="right" vertical="center" wrapText="1"/>
    </xf>
    <xf numFmtId="43" fontId="9" fillId="7" borderId="1" xfId="13" applyFont="1" applyFill="1" applyBorder="1" applyAlignment="1">
      <alignment vertical="center" wrapText="1"/>
    </xf>
    <xf numFmtId="0" fontId="9" fillId="7" borderId="0" xfId="0" applyFont="1" applyFill="1"/>
    <xf numFmtId="167" fontId="9" fillId="7" borderId="1" xfId="13" applyNumberFormat="1"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7" borderId="1" xfId="0" applyFont="1" applyFill="1" applyBorder="1" applyAlignment="1">
      <alignment horizontal="left" vertical="center" wrapText="1"/>
    </xf>
    <xf numFmtId="0" fontId="24" fillId="0" borderId="8" xfId="11" applyBorder="1" applyAlignment="1">
      <alignment horizontal="center"/>
    </xf>
    <xf numFmtId="0" fontId="25" fillId="8" borderId="0" xfId="0" applyFont="1" applyFill="1" applyAlignment="1">
      <alignment horizontal="center" vertical="center" wrapText="1"/>
    </xf>
    <xf numFmtId="0" fontId="25" fillId="8" borderId="16" xfId="0" applyFont="1" applyFill="1" applyBorder="1" applyAlignment="1">
      <alignment vertical="center"/>
    </xf>
    <xf numFmtId="0" fontId="0" fillId="7" borderId="0" xfId="0" applyFill="1" applyAlignment="1">
      <alignment horizontal="center"/>
    </xf>
    <xf numFmtId="0" fontId="0" fillId="7" borderId="0" xfId="0" applyFill="1"/>
    <xf numFmtId="0" fontId="25" fillId="8" borderId="17" xfId="0" applyFont="1" applyFill="1" applyBorder="1" applyAlignment="1">
      <alignment horizontal="center" vertical="center" wrapText="1"/>
    </xf>
    <xf numFmtId="0" fontId="27" fillId="0" borderId="1" xfId="0" applyFont="1" applyBorder="1" applyAlignment="1">
      <alignment horizontal="center" vertical="center" wrapText="1"/>
    </xf>
    <xf numFmtId="167" fontId="9" fillId="5" borderId="1" xfId="13" applyNumberFormat="1" applyFont="1" applyFill="1" applyBorder="1" applyAlignment="1">
      <alignment horizontal="center" vertical="center" wrapText="1"/>
    </xf>
    <xf numFmtId="0" fontId="14" fillId="0" borderId="1" xfId="0" applyFont="1" applyBorder="1" applyAlignment="1">
      <alignment horizontal="center" vertical="center" wrapText="1"/>
    </xf>
    <xf numFmtId="3" fontId="10" fillId="0" borderId="1" xfId="0" applyNumberFormat="1" applyFont="1" applyBorder="1" applyAlignment="1">
      <alignment horizontal="right" vertical="center" wrapText="1"/>
    </xf>
    <xf numFmtId="3" fontId="10" fillId="7" borderId="1" xfId="0" applyNumberFormat="1" applyFont="1" applyFill="1" applyBorder="1" applyAlignment="1">
      <alignment horizontal="right" vertical="center" wrapText="1"/>
    </xf>
    <xf numFmtId="167" fontId="10" fillId="7" borderId="1" xfId="13" applyNumberFormat="1" applyFont="1" applyFill="1" applyBorder="1" applyAlignment="1">
      <alignment horizontal="center" vertical="center" wrapText="1"/>
    </xf>
    <xf numFmtId="10" fontId="10" fillId="7" borderId="1" xfId="0" applyNumberFormat="1" applyFont="1" applyFill="1" applyBorder="1" applyAlignment="1">
      <alignment horizontal="right" vertical="center" wrapText="1"/>
    </xf>
    <xf numFmtId="167" fontId="10" fillId="0" borderId="1" xfId="0" applyNumberFormat="1" applyFont="1" applyBorder="1" applyAlignment="1">
      <alignment horizontal="center" vertical="center" wrapText="1"/>
    </xf>
    <xf numFmtId="0" fontId="0" fillId="0" borderId="2" xfId="0" applyBorder="1"/>
    <xf numFmtId="0" fontId="13" fillId="0" borderId="0" xfId="0" applyFont="1" applyAlignment="1">
      <alignment vertical="center"/>
    </xf>
    <xf numFmtId="3" fontId="2" fillId="7" borderId="9" xfId="0" applyNumberFormat="1" applyFont="1" applyFill="1" applyBorder="1" applyAlignment="1">
      <alignment horizontal="right" vertical="center" wrapText="1"/>
    </xf>
    <xf numFmtId="168" fontId="2" fillId="7" borderId="9" xfId="0" applyNumberFormat="1" applyFont="1" applyFill="1" applyBorder="1" applyAlignment="1">
      <alignment horizontal="right" vertical="center" wrapText="1"/>
    </xf>
    <xf numFmtId="0" fontId="37" fillId="0" borderId="0" xfId="0" applyFont="1"/>
    <xf numFmtId="0" fontId="10" fillId="0" borderId="11" xfId="0" applyFont="1" applyBorder="1" applyAlignment="1">
      <alignment vertical="center"/>
    </xf>
    <xf numFmtId="167" fontId="13" fillId="0" borderId="1" xfId="13" applyNumberFormat="1" applyFont="1" applyBorder="1" applyAlignment="1">
      <alignment horizontal="right" vertical="center" wrapText="1"/>
    </xf>
    <xf numFmtId="167" fontId="13" fillId="0" borderId="1" xfId="13" applyNumberFormat="1" applyFont="1" applyFill="1" applyBorder="1" applyAlignment="1">
      <alignment horizontal="right" vertical="center" wrapText="1"/>
    </xf>
    <xf numFmtId="167" fontId="13" fillId="0" borderId="1" xfId="13" applyNumberFormat="1" applyFont="1" applyBorder="1" applyAlignment="1">
      <alignment horizontal="center" vertical="center" wrapText="1"/>
    </xf>
    <xf numFmtId="167" fontId="0" fillId="0" borderId="9" xfId="13" applyNumberFormat="1" applyFont="1" applyFill="1" applyBorder="1" applyAlignment="1">
      <alignment horizontal="center" vertical="center" wrapText="1"/>
    </xf>
    <xf numFmtId="167" fontId="2" fillId="0" borderId="9" xfId="13" applyNumberFormat="1" applyFont="1" applyFill="1" applyBorder="1" applyAlignment="1">
      <alignment horizontal="right" vertical="center" wrapText="1"/>
    </xf>
    <xf numFmtId="167" fontId="2" fillId="0" borderId="9" xfId="13" applyNumberFormat="1" applyFont="1" applyFill="1" applyBorder="1" applyAlignment="1">
      <alignment horizontal="center" vertical="center" wrapText="1"/>
    </xf>
    <xf numFmtId="167" fontId="14" fillId="0" borderId="1" xfId="13" applyNumberFormat="1" applyFont="1" applyBorder="1" applyAlignment="1">
      <alignment horizontal="right" vertical="center" wrapText="1"/>
    </xf>
    <xf numFmtId="0" fontId="9" fillId="10" borderId="1" xfId="0" applyFont="1" applyFill="1" applyBorder="1" applyAlignment="1">
      <alignment horizontal="center" vertical="center" wrapText="1"/>
    </xf>
    <xf numFmtId="0" fontId="10" fillId="10" borderId="1" xfId="3" applyFont="1" applyFill="1" applyBorder="1" applyAlignment="1">
      <alignment horizontal="left" vertical="center" wrapText="1" indent="1"/>
    </xf>
    <xf numFmtId="3" fontId="9" fillId="10" borderId="1" xfId="7" applyFont="1" applyFill="1" applyAlignment="1">
      <alignment horizontal="center" vertical="center"/>
      <protection locked="0"/>
    </xf>
    <xf numFmtId="0" fontId="0" fillId="10" borderId="1" xfId="0" applyFill="1" applyBorder="1"/>
    <xf numFmtId="9" fontId="2" fillId="10" borderId="9" xfId="0" applyNumberFormat="1" applyFont="1" applyFill="1" applyBorder="1" applyAlignment="1">
      <alignment horizontal="center" vertical="center" wrapText="1"/>
    </xf>
    <xf numFmtId="9" fontId="2" fillId="10" borderId="1" xfId="0" applyNumberFormat="1" applyFont="1" applyFill="1" applyBorder="1" applyAlignment="1">
      <alignment horizontal="center" vertical="center" wrapText="1"/>
    </xf>
    <xf numFmtId="9" fontId="10" fillId="10" borderId="1" xfId="0" applyNumberFormat="1" applyFont="1" applyFill="1" applyBorder="1" applyAlignment="1">
      <alignment horizontal="center" vertical="center" wrapText="1"/>
    </xf>
    <xf numFmtId="0" fontId="0" fillId="7" borderId="1" xfId="0" applyFill="1" applyBorder="1" applyAlignment="1">
      <alignment horizontal="center" vertical="center" wrapText="1"/>
    </xf>
    <xf numFmtId="0" fontId="2" fillId="0" borderId="0" xfId="0" applyFont="1" applyAlignment="1">
      <alignment horizontal="center" vertical="center"/>
    </xf>
    <xf numFmtId="0" fontId="37" fillId="0" borderId="0" xfId="0" applyFont="1" applyAlignment="1">
      <alignment horizontal="left"/>
    </xf>
    <xf numFmtId="0" fontId="7" fillId="7"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7" borderId="1" xfId="0" applyFont="1" applyFill="1" applyBorder="1" applyAlignment="1">
      <alignment horizontal="center" vertical="center" wrapText="1"/>
    </xf>
    <xf numFmtId="0" fontId="28" fillId="0" borderId="0" xfId="0" applyFont="1" applyAlignment="1">
      <alignment horizontal="center"/>
    </xf>
    <xf numFmtId="14" fontId="38" fillId="7" borderId="0" xfId="0" applyNumberFormat="1" applyFont="1" applyFill="1" applyAlignment="1">
      <alignment horizontal="center"/>
    </xf>
    <xf numFmtId="167" fontId="10" fillId="0" borderId="1" xfId="13" applyNumberFormat="1" applyFont="1" applyBorder="1" applyAlignment="1">
      <alignment horizontal="center" vertical="center"/>
    </xf>
    <xf numFmtId="168" fontId="10" fillId="0" borderId="1" xfId="14" applyNumberFormat="1" applyFont="1" applyBorder="1" applyAlignment="1">
      <alignment vertical="center" wrapText="1"/>
    </xf>
    <xf numFmtId="9" fontId="10" fillId="5" borderId="1" xfId="14" quotePrefix="1" applyFont="1" applyFill="1" applyBorder="1" applyAlignment="1">
      <alignment vertical="center" wrapText="1"/>
    </xf>
    <xf numFmtId="0" fontId="14" fillId="0" borderId="11" xfId="0" applyFont="1" applyBorder="1" applyAlignment="1">
      <alignment horizontal="center" vertical="center"/>
    </xf>
    <xf numFmtId="0" fontId="14" fillId="0" borderId="1" xfId="0" applyFont="1" applyBorder="1" applyAlignment="1">
      <alignment horizontal="center" vertical="center"/>
    </xf>
    <xf numFmtId="167" fontId="0" fillId="0" borderId="0" xfId="0" applyNumberFormat="1"/>
    <xf numFmtId="0" fontId="10" fillId="0" borderId="1" xfId="4" applyFont="1" applyFill="1" applyBorder="1" applyAlignment="1">
      <alignment vertical="top" wrapText="1"/>
    </xf>
    <xf numFmtId="0" fontId="9" fillId="0" borderId="1" xfId="3" quotePrefix="1" applyFont="1" applyBorder="1" applyAlignment="1">
      <alignment horizontal="center" vertical="top"/>
    </xf>
    <xf numFmtId="0" fontId="10" fillId="0" borderId="1" xfId="5" applyFont="1" applyFill="1" applyBorder="1" applyAlignment="1">
      <alignment horizontal="center" vertical="top" wrapText="1"/>
    </xf>
    <xf numFmtId="49" fontId="9" fillId="0" borderId="1" xfId="3" quotePrefix="1" applyNumberFormat="1" applyFont="1" applyBorder="1" applyAlignment="1">
      <alignment horizontal="center" vertical="top"/>
    </xf>
    <xf numFmtId="0" fontId="9" fillId="0" borderId="1" xfId="3" applyFont="1" applyBorder="1" applyAlignment="1">
      <alignment horizontal="left" vertical="top" wrapText="1"/>
    </xf>
    <xf numFmtId="3" fontId="9" fillId="7" borderId="1" xfId="7" applyFont="1" applyFill="1" applyAlignment="1">
      <alignment horizontal="center" vertical="top"/>
      <protection locked="0"/>
    </xf>
    <xf numFmtId="0" fontId="9" fillId="0" borderId="1" xfId="3" applyFont="1" applyBorder="1" applyAlignment="1">
      <alignment horizontal="left" vertical="top" wrapText="1" indent="2"/>
    </xf>
    <xf numFmtId="0" fontId="9" fillId="0" borderId="1" xfId="3" applyFont="1" applyBorder="1" applyAlignment="1">
      <alignment horizontal="left" vertical="top"/>
    </xf>
    <xf numFmtId="3" fontId="9" fillId="0" borderId="1" xfId="7" applyFont="1" applyFill="1" applyAlignment="1">
      <alignment horizontal="center" vertical="top"/>
      <protection locked="0"/>
    </xf>
    <xf numFmtId="0" fontId="9" fillId="0" borderId="1" xfId="0" applyFont="1" applyBorder="1" applyAlignment="1">
      <alignment horizontal="center" vertical="center"/>
    </xf>
    <xf numFmtId="0" fontId="9" fillId="0" borderId="1" xfId="0" applyFont="1" applyBorder="1" applyAlignment="1">
      <alignment horizontal="left" vertical="center" wrapText="1" indent="2"/>
    </xf>
    <xf numFmtId="0" fontId="9" fillId="0" borderId="1" xfId="3" quotePrefix="1" applyFont="1" applyBorder="1" applyAlignment="1">
      <alignment horizontal="center" vertical="center"/>
    </xf>
    <xf numFmtId="0" fontId="1" fillId="0" borderId="1" xfId="0" applyFont="1" applyBorder="1" applyAlignment="1">
      <alignment horizontal="center" vertical="center" wrapText="1"/>
    </xf>
    <xf numFmtId="168" fontId="9" fillId="0" borderId="1" xfId="14" applyNumberFormat="1" applyFont="1" applyFill="1" applyBorder="1" applyAlignment="1" applyProtection="1">
      <alignment horizontal="center" vertical="top"/>
      <protection locked="0"/>
    </xf>
    <xf numFmtId="168" fontId="9" fillId="7" borderId="1" xfId="14" applyNumberFormat="1" applyFont="1" applyFill="1" applyBorder="1" applyAlignment="1" applyProtection="1">
      <alignment horizontal="center" vertical="top"/>
      <protection locked="0"/>
    </xf>
    <xf numFmtId="9" fontId="17" fillId="7" borderId="1" xfId="14" applyFont="1" applyFill="1" applyBorder="1" applyAlignment="1" applyProtection="1">
      <alignment horizontal="center" vertical="top"/>
      <protection locked="0"/>
    </xf>
    <xf numFmtId="168" fontId="17" fillId="7" borderId="1" xfId="14" applyNumberFormat="1" applyFont="1" applyFill="1" applyBorder="1" applyAlignment="1" applyProtection="1">
      <alignment horizontal="center" vertical="top"/>
      <protection locked="0"/>
    </xf>
    <xf numFmtId="172" fontId="0" fillId="0" borderId="0" xfId="0" applyNumberFormat="1"/>
    <xf numFmtId="168" fontId="9" fillId="0" borderId="1" xfId="0" applyNumberFormat="1" applyFont="1" applyBorder="1" applyAlignment="1">
      <alignment horizontal="right" vertical="center" wrapText="1"/>
    </xf>
    <xf numFmtId="0" fontId="10" fillId="12" borderId="6" xfId="0" applyFont="1" applyFill="1" applyBorder="1" applyAlignment="1">
      <alignment vertical="center" wrapText="1"/>
    </xf>
    <xf numFmtId="0" fontId="10" fillId="12" borderId="15" xfId="0" applyFont="1" applyFill="1" applyBorder="1" applyAlignment="1">
      <alignment vertical="center" wrapText="1"/>
    </xf>
    <xf numFmtId="0" fontId="10" fillId="12" borderId="8" xfId="0" applyFont="1" applyFill="1" applyBorder="1" applyAlignment="1">
      <alignment vertical="center" wrapText="1"/>
    </xf>
    <xf numFmtId="0" fontId="10" fillId="12" borderId="10" xfId="0" applyFont="1" applyFill="1" applyBorder="1" applyAlignment="1">
      <alignment vertical="center" wrapText="1"/>
    </xf>
    <xf numFmtId="0" fontId="10" fillId="12" borderId="2" xfId="0" applyFont="1" applyFill="1" applyBorder="1" applyAlignment="1">
      <alignment vertical="center" wrapText="1"/>
    </xf>
    <xf numFmtId="0" fontId="10" fillId="12" borderId="1" xfId="0" applyFont="1" applyFill="1" applyBorder="1" applyAlignment="1">
      <alignment horizontal="center" vertical="center" wrapText="1"/>
    </xf>
    <xf numFmtId="167" fontId="9" fillId="0" borderId="1" xfId="0" applyNumberFormat="1" applyFont="1" applyBorder="1" applyAlignment="1">
      <alignment horizontal="center" vertical="center" wrapText="1"/>
    </xf>
    <xf numFmtId="0" fontId="9" fillId="7" borderId="2" xfId="0" applyFont="1" applyFill="1" applyBorder="1" applyAlignment="1">
      <alignment vertical="center" wrapText="1"/>
    </xf>
    <xf numFmtId="0" fontId="10" fillId="6" borderId="10" xfId="0" applyFont="1" applyFill="1" applyBorder="1" applyAlignment="1">
      <alignment vertical="center" wrapText="1"/>
    </xf>
    <xf numFmtId="0" fontId="10" fillId="6" borderId="2" xfId="0" applyFont="1" applyFill="1" applyBorder="1" applyAlignment="1">
      <alignment vertical="center" wrapText="1"/>
    </xf>
    <xf numFmtId="0" fontId="9" fillId="7" borderId="1" xfId="0" applyFont="1" applyFill="1" applyBorder="1" applyAlignment="1">
      <alignment vertical="center" wrapText="1"/>
    </xf>
    <xf numFmtId="0" fontId="10" fillId="12" borderId="1" xfId="0" applyFont="1" applyFill="1" applyBorder="1" applyAlignment="1">
      <alignment vertical="center" wrapText="1"/>
    </xf>
    <xf numFmtId="0" fontId="10" fillId="12" borderId="14" xfId="0" applyFont="1" applyFill="1" applyBorder="1" applyAlignment="1">
      <alignment vertical="center" wrapText="1"/>
    </xf>
    <xf numFmtId="14" fontId="36" fillId="7" borderId="1" xfId="16" quotePrefix="1" applyNumberFormat="1" applyFont="1" applyFill="1" applyBorder="1" applyAlignment="1"/>
    <xf numFmtId="0" fontId="14" fillId="5" borderId="6" xfId="0" applyFont="1" applyFill="1" applyBorder="1" applyAlignment="1">
      <alignment vertical="center" wrapText="1"/>
    </xf>
    <xf numFmtId="0" fontId="14" fillId="5" borderId="8" xfId="0" applyFont="1" applyFill="1" applyBorder="1" applyAlignment="1">
      <alignment vertical="center" wrapText="1"/>
    </xf>
    <xf numFmtId="0" fontId="24" fillId="0" borderId="0" xfId="11" applyBorder="1" applyAlignment="1">
      <alignment horizontal="center"/>
    </xf>
    <xf numFmtId="0" fontId="0" fillId="0" borderId="0" xfId="0" applyAlignment="1">
      <alignment vertical="center"/>
    </xf>
    <xf numFmtId="0" fontId="27" fillId="0" borderId="0" xfId="0" applyFont="1" applyAlignment="1">
      <alignment horizontal="center" vertical="center" wrapText="1"/>
    </xf>
    <xf numFmtId="0" fontId="43" fillId="0" borderId="1" xfId="0" applyFont="1" applyBorder="1" applyAlignment="1">
      <alignment horizontal="center" vertical="center"/>
    </xf>
    <xf numFmtId="0" fontId="9" fillId="0" borderId="0" xfId="9" applyFont="1"/>
    <xf numFmtId="0" fontId="9" fillId="0" borderId="0" xfId="9" applyFont="1" applyAlignment="1">
      <alignment vertical="center"/>
    </xf>
    <xf numFmtId="0" fontId="9" fillId="0" borderId="0" xfId="0" applyFont="1" applyAlignment="1">
      <alignment horizontal="center"/>
    </xf>
    <xf numFmtId="0" fontId="9" fillId="0" borderId="11" xfId="0" applyFont="1" applyBorder="1" applyAlignment="1">
      <alignment horizontal="center"/>
    </xf>
    <xf numFmtId="0" fontId="9" fillId="0" borderId="13" xfId="0" applyFont="1" applyBorder="1"/>
    <xf numFmtId="0" fontId="9" fillId="0" borderId="1" xfId="9" applyFont="1" applyBorder="1"/>
    <xf numFmtId="0" fontId="9" fillId="0" borderId="1" xfId="9" applyFont="1" applyBorder="1" applyAlignment="1">
      <alignment horizontal="center" vertical="center"/>
    </xf>
    <xf numFmtId="0" fontId="9" fillId="0" borderId="1" xfId="9" applyFont="1" applyBorder="1" applyAlignment="1">
      <alignment vertical="center" wrapText="1"/>
    </xf>
    <xf numFmtId="0" fontId="9" fillId="5" borderId="1" xfId="9" applyFont="1" applyFill="1" applyBorder="1" applyAlignment="1">
      <alignment horizontal="center" vertical="center" wrapText="1"/>
    </xf>
    <xf numFmtId="0" fontId="9" fillId="5" borderId="1" xfId="9" applyFont="1" applyFill="1" applyBorder="1" applyAlignment="1">
      <alignment vertical="center" wrapText="1"/>
    </xf>
    <xf numFmtId="0" fontId="9" fillId="0" borderId="1" xfId="9" quotePrefix="1" applyFont="1" applyBorder="1" applyAlignment="1">
      <alignment vertical="center" wrapText="1"/>
    </xf>
    <xf numFmtId="0" fontId="9" fillId="0" borderId="1" xfId="9" applyFont="1" applyBorder="1" applyAlignment="1">
      <alignment horizontal="center"/>
    </xf>
    <xf numFmtId="0" fontId="10" fillId="0" borderId="1" xfId="9" applyFont="1" applyBorder="1" applyAlignment="1">
      <alignment horizontal="justify" vertical="top"/>
    </xf>
    <xf numFmtId="0" fontId="9" fillId="0" borderId="1" xfId="9" applyFont="1" applyBorder="1" applyAlignment="1">
      <alignment horizontal="center" vertical="center" wrapText="1"/>
    </xf>
    <xf numFmtId="0" fontId="9" fillId="0" borderId="1" xfId="9" applyFont="1" applyBorder="1" applyAlignment="1">
      <alignment horizontal="justify" vertical="top"/>
    </xf>
    <xf numFmtId="0" fontId="9" fillId="0" borderId="1" xfId="9" applyFont="1" applyBorder="1" applyAlignment="1">
      <alignment horizontal="left" vertical="center" wrapText="1" indent="1"/>
    </xf>
    <xf numFmtId="0" fontId="9" fillId="6" borderId="1" xfId="9" applyFont="1" applyFill="1" applyBorder="1" applyAlignment="1">
      <alignment horizontal="center" vertical="center"/>
    </xf>
    <xf numFmtId="0" fontId="10" fillId="6" borderId="1" xfId="9" applyFont="1" applyFill="1" applyBorder="1" applyAlignment="1">
      <alignment horizontal="justify" vertical="center"/>
    </xf>
    <xf numFmtId="0" fontId="10" fillId="6" borderId="1" xfId="9" applyFont="1" applyFill="1" applyBorder="1" applyAlignment="1">
      <alignment horizontal="justify" vertical="top"/>
    </xf>
    <xf numFmtId="0" fontId="9" fillId="0" borderId="1" xfId="9" applyFont="1" applyBorder="1" applyAlignment="1">
      <alignment horizontal="justify" vertical="center"/>
    </xf>
    <xf numFmtId="0" fontId="9" fillId="0" borderId="1" xfId="0" applyFont="1" applyBorder="1" applyAlignment="1">
      <alignment horizontal="justify" vertical="top"/>
    </xf>
    <xf numFmtId="0" fontId="9" fillId="6" borderId="1" xfId="9" applyFont="1" applyFill="1" applyBorder="1" applyAlignment="1">
      <alignment horizontal="justify" vertical="center"/>
    </xf>
    <xf numFmtId="0" fontId="9" fillId="6" borderId="1" xfId="9" applyFont="1" applyFill="1" applyBorder="1" applyAlignment="1">
      <alignment horizontal="justify" vertical="top"/>
    </xf>
    <xf numFmtId="0" fontId="10" fillId="0" borderId="1" xfId="9" applyFont="1" applyBorder="1"/>
    <xf numFmtId="0" fontId="10" fillId="6" borderId="1" xfId="0" applyFont="1" applyFill="1" applyBorder="1" applyAlignment="1">
      <alignment horizontal="justify" vertical="top"/>
    </xf>
    <xf numFmtId="0" fontId="1" fillId="0" borderId="0" xfId="9" applyFont="1"/>
    <xf numFmtId="0" fontId="1" fillId="0" borderId="1" xfId="0" applyFont="1" applyBorder="1" applyAlignment="1">
      <alignment horizontal="center"/>
    </xf>
    <xf numFmtId="0" fontId="1" fillId="0" borderId="1" xfId="9" applyFont="1" applyBorder="1"/>
    <xf numFmtId="0" fontId="2" fillId="0" borderId="1" xfId="0" applyFont="1" applyBorder="1"/>
    <xf numFmtId="0" fontId="13" fillId="5" borderId="1" xfId="9" applyFont="1" applyFill="1" applyBorder="1" applyAlignment="1">
      <alignment vertical="center" wrapText="1"/>
    </xf>
    <xf numFmtId="0" fontId="13" fillId="5" borderId="1" xfId="9" applyFont="1" applyFill="1" applyBorder="1" applyAlignment="1">
      <alignment horizontal="left" vertical="center" wrapText="1" indent="1"/>
    </xf>
    <xf numFmtId="0" fontId="9" fillId="5" borderId="1" xfId="9" applyFont="1" applyFill="1" applyBorder="1" applyAlignment="1">
      <alignment horizontal="left" vertical="center" wrapText="1" indent="1"/>
    </xf>
    <xf numFmtId="0" fontId="44" fillId="0" borderId="0" xfId="0" applyFont="1" applyAlignment="1">
      <alignment vertical="center"/>
    </xf>
    <xf numFmtId="49" fontId="29" fillId="0" borderId="0" xfId="0" applyNumberFormat="1" applyFont="1"/>
    <xf numFmtId="0" fontId="54" fillId="0" borderId="0" xfId="0" applyFont="1" applyAlignment="1">
      <alignment vertical="center"/>
    </xf>
    <xf numFmtId="0" fontId="54" fillId="0" borderId="0" xfId="0" applyFont="1"/>
    <xf numFmtId="0" fontId="55" fillId="0" borderId="0" xfId="0" applyFont="1"/>
    <xf numFmtId="0" fontId="0" fillId="0" borderId="0" xfId="0" applyAlignment="1">
      <alignment horizontal="center" vertical="center"/>
    </xf>
    <xf numFmtId="0" fontId="56" fillId="0" borderId="1" xfId="0" applyFont="1" applyBorder="1" applyAlignment="1">
      <alignment horizontal="center" vertical="center" wrapText="1"/>
    </xf>
    <xf numFmtId="0" fontId="56" fillId="0" borderId="1" xfId="0" applyFont="1" applyBorder="1" applyAlignment="1">
      <alignment vertical="center" wrapText="1"/>
    </xf>
    <xf numFmtId="0" fontId="3" fillId="0" borderId="1" xfId="0" applyFont="1" applyBorder="1" applyAlignment="1">
      <alignment vertical="center" wrapText="1"/>
    </xf>
    <xf numFmtId="0" fontId="48" fillId="0" borderId="1" xfId="0" applyFont="1" applyBorder="1" applyAlignment="1">
      <alignment vertical="center" wrapText="1"/>
    </xf>
    <xf numFmtId="0" fontId="5" fillId="0" borderId="1" xfId="0" applyFont="1" applyBorder="1" applyAlignment="1">
      <alignment vertical="center" wrapText="1"/>
    </xf>
    <xf numFmtId="0" fontId="56" fillId="0" borderId="1" xfId="0" applyFont="1" applyBorder="1" applyAlignment="1">
      <alignment vertical="center"/>
    </xf>
    <xf numFmtId="0" fontId="5" fillId="0" borderId="1" xfId="0" applyFont="1" applyBorder="1" applyAlignment="1">
      <alignment vertical="center"/>
    </xf>
    <xf numFmtId="0" fontId="3" fillId="0" borderId="1" xfId="0" applyFont="1" applyBorder="1" applyAlignment="1">
      <alignment horizontal="center" vertical="center" wrapText="1"/>
    </xf>
    <xf numFmtId="0" fontId="0" fillId="0" borderId="9" xfId="0" applyBorder="1" applyAlignment="1">
      <alignment vertical="center" wrapText="1"/>
    </xf>
    <xf numFmtId="0" fontId="59" fillId="0" borderId="0" xfId="0" applyFont="1"/>
    <xf numFmtId="0" fontId="5" fillId="0" borderId="1" xfId="0" applyFont="1" applyBorder="1" applyAlignment="1">
      <alignment horizontal="center" vertical="center" wrapText="1"/>
    </xf>
    <xf numFmtId="0" fontId="0" fillId="0" borderId="0" xfId="0" applyAlignment="1">
      <alignment horizontal="left" vertical="center"/>
    </xf>
    <xf numFmtId="0" fontId="34" fillId="0" borderId="0" xfId="0" applyFont="1" applyAlignment="1">
      <alignment horizontal="left" vertical="center"/>
    </xf>
    <xf numFmtId="49" fontId="10" fillId="0" borderId="1" xfId="17" applyNumberFormat="1" applyFont="1" applyBorder="1" applyAlignment="1">
      <alignment horizontal="center" vertical="center" wrapText="1"/>
    </xf>
    <xf numFmtId="49" fontId="10" fillId="0" borderId="1" xfId="17" quotePrefix="1" applyNumberFormat="1" applyFont="1" applyBorder="1" applyAlignment="1">
      <alignment horizontal="center" vertical="center" wrapText="1"/>
    </xf>
    <xf numFmtId="0" fontId="10" fillId="0" borderId="1" xfId="17" applyFont="1" applyBorder="1" applyAlignment="1">
      <alignment horizontal="center" vertical="center" wrapText="1"/>
    </xf>
    <xf numFmtId="0" fontId="9" fillId="0" borderId="1" xfId="17" applyFont="1" applyBorder="1" applyAlignment="1">
      <alignment horizontal="left" vertical="center" wrapText="1"/>
    </xf>
    <xf numFmtId="0" fontId="9" fillId="0" borderId="1" xfId="17" applyFont="1" applyBorder="1" applyAlignment="1">
      <alignment vertical="center" wrapText="1"/>
    </xf>
    <xf numFmtId="0" fontId="61" fillId="0" borderId="1" xfId="17" applyFont="1" applyBorder="1" applyAlignment="1">
      <alignment horizontal="left" vertical="center" wrapText="1" indent="2"/>
    </xf>
    <xf numFmtId="0" fontId="10" fillId="0" borderId="1" xfId="17" quotePrefix="1" applyFont="1" applyBorder="1" applyAlignment="1">
      <alignment horizontal="center" vertical="center" wrapText="1"/>
    </xf>
    <xf numFmtId="0" fontId="14" fillId="0" borderId="1" xfId="0" applyFont="1" applyBorder="1" applyAlignment="1">
      <alignment vertical="center" wrapText="1"/>
    </xf>
    <xf numFmtId="0" fontId="13" fillId="11" borderId="1" xfId="0" applyFont="1" applyFill="1" applyBorder="1" applyAlignment="1">
      <alignment horizontal="center" vertical="center" wrapText="1"/>
    </xf>
    <xf numFmtId="0" fontId="62" fillId="0" borderId="1" xfId="11" applyFont="1" applyBorder="1" applyAlignment="1">
      <alignment horizontal="center"/>
    </xf>
    <xf numFmtId="0" fontId="0" fillId="0" borderId="0" xfId="0" applyAlignment="1">
      <alignment horizontal="left"/>
    </xf>
    <xf numFmtId="14" fontId="38" fillId="7" borderId="0" xfId="0" applyNumberFormat="1" applyFont="1" applyFill="1" applyAlignment="1">
      <alignment horizontal="left"/>
    </xf>
    <xf numFmtId="0" fontId="25" fillId="8" borderId="17" xfId="0" applyFont="1" applyFill="1" applyBorder="1" applyAlignment="1">
      <alignment horizontal="left" vertical="center" wrapText="1"/>
    </xf>
    <xf numFmtId="0" fontId="27" fillId="0" borderId="1" xfId="0" applyFont="1" applyBorder="1" applyAlignment="1">
      <alignment horizontal="left" vertical="center" wrapText="1"/>
    </xf>
    <xf numFmtId="0" fontId="47" fillId="0" borderId="1" xfId="0" applyFont="1" applyBorder="1" applyAlignment="1">
      <alignment horizontal="left" vertical="center" wrapText="1"/>
    </xf>
    <xf numFmtId="0" fontId="27" fillId="0" borderId="0" xfId="0" applyFont="1" applyAlignment="1">
      <alignment horizontal="left" vertical="center" wrapText="1"/>
    </xf>
    <xf numFmtId="0" fontId="0" fillId="0" borderId="14" xfId="0" applyBorder="1" applyAlignment="1">
      <alignment vertical="center"/>
    </xf>
    <xf numFmtId="0" fontId="63" fillId="0" borderId="0" xfId="0" applyFont="1"/>
    <xf numFmtId="0" fontId="30" fillId="0" borderId="14" xfId="0" applyFont="1" applyBorder="1" applyAlignment="1">
      <alignment horizontal="left"/>
    </xf>
    <xf numFmtId="0" fontId="25" fillId="14" borderId="0" xfId="0" applyFont="1" applyFill="1" applyAlignment="1">
      <alignment horizontal="center" vertical="center" wrapText="1"/>
    </xf>
    <xf numFmtId="0" fontId="62" fillId="0" borderId="8" xfId="11" applyFont="1" applyBorder="1" applyAlignment="1">
      <alignment horizontal="center"/>
    </xf>
    <xf numFmtId="0" fontId="1" fillId="16" borderId="1" xfId="0" applyFont="1" applyFill="1" applyBorder="1" applyAlignment="1">
      <alignment vertical="center" wrapText="1"/>
    </xf>
    <xf numFmtId="0" fontId="58" fillId="16" borderId="1" xfId="0" applyFont="1" applyFill="1" applyBorder="1" applyAlignment="1">
      <alignment vertical="center" wrapText="1"/>
    </xf>
    <xf numFmtId="0" fontId="0" fillId="0" borderId="1" xfId="0" applyBorder="1" applyAlignment="1">
      <alignment vertical="center" wrapText="1"/>
    </xf>
    <xf numFmtId="0" fontId="17" fillId="0" borderId="1" xfId="0" applyFont="1" applyBorder="1" applyAlignment="1">
      <alignment vertical="center" wrapText="1"/>
    </xf>
    <xf numFmtId="0" fontId="2" fillId="0" borderId="1" xfId="0" applyFont="1" applyBorder="1" applyAlignment="1">
      <alignment vertical="center" wrapText="1"/>
    </xf>
    <xf numFmtId="0" fontId="0" fillId="0" borderId="1" xfId="0" applyBorder="1" applyAlignment="1">
      <alignment horizontal="right" vertical="center" wrapText="1"/>
    </xf>
    <xf numFmtId="0" fontId="52" fillId="0" borderId="1" xfId="0" applyFont="1" applyBorder="1" applyAlignment="1">
      <alignment vertical="center" wrapText="1"/>
    </xf>
    <xf numFmtId="9" fontId="2" fillId="10" borderId="8" xfId="0" applyNumberFormat="1" applyFont="1" applyFill="1" applyBorder="1" applyAlignment="1">
      <alignment horizontal="center" vertical="center" wrapText="1"/>
    </xf>
    <xf numFmtId="9" fontId="2" fillId="10" borderId="6" xfId="0" applyNumberFormat="1" applyFont="1" applyFill="1" applyBorder="1" applyAlignment="1">
      <alignment horizontal="center" vertical="center" wrapText="1"/>
    </xf>
    <xf numFmtId="9" fontId="2" fillId="10" borderId="1" xfId="0" applyNumberFormat="1" applyFont="1" applyFill="1" applyBorder="1" applyAlignment="1">
      <alignment vertical="center" wrapText="1"/>
    </xf>
    <xf numFmtId="0" fontId="41" fillId="0" borderId="0" xfId="0" applyFont="1" applyAlignment="1">
      <alignment horizontal="left" wrapText="1"/>
    </xf>
    <xf numFmtId="4" fontId="2" fillId="10" borderId="9" xfId="0" applyNumberFormat="1" applyFont="1" applyFill="1" applyBorder="1" applyAlignment="1">
      <alignment horizontal="center" vertical="center" wrapText="1"/>
    </xf>
    <xf numFmtId="4" fontId="10" fillId="10" borderId="1" xfId="0" applyNumberFormat="1" applyFont="1" applyFill="1" applyBorder="1" applyAlignment="1">
      <alignment horizontal="center" vertical="center" wrapText="1"/>
    </xf>
    <xf numFmtId="0" fontId="9" fillId="0" borderId="1" xfId="17" applyFont="1" applyBorder="1" applyAlignment="1">
      <alignment horizontal="center" vertical="center" wrapText="1"/>
    </xf>
    <xf numFmtId="49" fontId="9" fillId="0" borderId="1" xfId="17" applyNumberFormat="1" applyFont="1" applyBorder="1" applyAlignment="1">
      <alignment horizontal="center" vertical="center" wrapText="1"/>
    </xf>
    <xf numFmtId="0" fontId="9" fillId="0" borderId="1" xfId="17" quotePrefix="1" applyFont="1" applyBorder="1" applyAlignment="1">
      <alignment horizontal="center" vertical="center" wrapText="1"/>
    </xf>
    <xf numFmtId="1" fontId="9" fillId="0" borderId="1" xfId="17" applyNumberFormat="1" applyFont="1" applyBorder="1" applyAlignment="1">
      <alignment horizontal="right" vertical="center" wrapText="1"/>
    </xf>
    <xf numFmtId="0" fontId="9" fillId="0" borderId="1" xfId="17" applyFont="1" applyBorder="1" applyAlignment="1">
      <alignment horizontal="right" vertical="center" wrapText="1"/>
    </xf>
    <xf numFmtId="0" fontId="64" fillId="0" borderId="0" xfId="0" applyFont="1"/>
    <xf numFmtId="0" fontId="65" fillId="5" borderId="18" xfId="0" applyFont="1" applyFill="1" applyBorder="1" applyAlignment="1">
      <alignment horizontal="justify" vertical="center" wrapText="1"/>
    </xf>
    <xf numFmtId="0" fontId="66" fillId="5" borderId="18" xfId="0" applyFont="1" applyFill="1" applyBorder="1" applyAlignment="1">
      <alignment horizontal="justify" vertical="center" wrapText="1"/>
    </xf>
    <xf numFmtId="0" fontId="66" fillId="5" borderId="18" xfId="0" applyFont="1" applyFill="1" applyBorder="1" applyAlignment="1">
      <alignment horizontal="left" vertical="center" wrapText="1"/>
    </xf>
    <xf numFmtId="4" fontId="10" fillId="10" borderId="1" xfId="0" applyNumberFormat="1" applyFont="1" applyFill="1" applyBorder="1" applyAlignment="1">
      <alignment horizontal="left" vertical="center" wrapText="1"/>
    </xf>
    <xf numFmtId="0" fontId="9" fillId="0" borderId="1" xfId="0" applyFont="1" applyBorder="1" applyAlignment="1">
      <alignment vertical="center"/>
    </xf>
    <xf numFmtId="49" fontId="9" fillId="0" borderId="1" xfId="0" applyNumberFormat="1" applyFont="1" applyBorder="1" applyAlignment="1">
      <alignment horizontal="center" vertical="center" wrapText="1"/>
    </xf>
    <xf numFmtId="49" fontId="9" fillId="0" borderId="1" xfId="0" applyNumberFormat="1" applyFont="1" applyBorder="1" applyAlignment="1">
      <alignment vertical="center" wrapText="1"/>
    </xf>
    <xf numFmtId="49" fontId="9" fillId="0" borderId="1" xfId="0" applyNumberFormat="1" applyFont="1" applyBorder="1" applyAlignment="1">
      <alignment horizontal="center" vertical="center"/>
    </xf>
    <xf numFmtId="49" fontId="9" fillId="7" borderId="1" xfId="0" applyNumberFormat="1" applyFont="1" applyFill="1" applyBorder="1" applyAlignment="1">
      <alignment vertical="center" wrapText="1"/>
    </xf>
    <xf numFmtId="49" fontId="10" fillId="7" borderId="1" xfId="0" applyNumberFormat="1" applyFont="1" applyFill="1" applyBorder="1" applyAlignment="1">
      <alignment vertical="center" wrapText="1"/>
    </xf>
    <xf numFmtId="49" fontId="0" fillId="0" borderId="1" xfId="0" applyNumberFormat="1" applyBorder="1" applyAlignment="1">
      <alignment horizontal="center" vertical="center" wrapText="1"/>
    </xf>
    <xf numFmtId="49" fontId="0" fillId="5" borderId="1" xfId="0" applyNumberFormat="1" applyFill="1" applyBorder="1" applyAlignment="1">
      <alignment horizontal="center" vertical="center" wrapText="1"/>
    </xf>
    <xf numFmtId="49" fontId="67" fillId="5" borderId="1" xfId="0" applyNumberFormat="1" applyFont="1" applyFill="1" applyBorder="1" applyAlignment="1">
      <alignment horizontal="center" vertical="center" wrapText="1"/>
    </xf>
    <xf numFmtId="49" fontId="9" fillId="7" borderId="1" xfId="0" applyNumberFormat="1" applyFont="1" applyFill="1" applyBorder="1" applyAlignment="1">
      <alignment horizontal="center" vertical="center"/>
    </xf>
    <xf numFmtId="49" fontId="9" fillId="7" borderId="1" xfId="0" applyNumberFormat="1" applyFont="1" applyFill="1" applyBorder="1" applyAlignment="1">
      <alignment horizontal="center" vertical="center" wrapText="1"/>
    </xf>
    <xf numFmtId="3" fontId="0" fillId="7" borderId="1" xfId="0" applyNumberFormat="1" applyFill="1" applyBorder="1" applyAlignment="1">
      <alignment horizontal="right" vertical="center" wrapText="1"/>
    </xf>
    <xf numFmtId="43" fontId="0" fillId="7" borderId="1" xfId="13" applyFont="1" applyFill="1" applyBorder="1" applyAlignment="1">
      <alignment horizontal="right" vertical="center" wrapText="1"/>
    </xf>
    <xf numFmtId="49" fontId="23" fillId="15" borderId="1" xfId="0" applyNumberFormat="1" applyFont="1" applyFill="1" applyBorder="1" applyAlignment="1">
      <alignment vertical="center"/>
    </xf>
    <xf numFmtId="49" fontId="17" fillId="5" borderId="1" xfId="0" applyNumberFormat="1" applyFont="1" applyFill="1" applyBorder="1" applyAlignment="1">
      <alignment horizontal="center" vertical="center" wrapText="1"/>
    </xf>
    <xf numFmtId="49" fontId="17" fillId="7" borderId="1" xfId="0" applyNumberFormat="1" applyFont="1" applyFill="1" applyBorder="1" applyAlignment="1">
      <alignment horizontal="center" vertical="center" wrapText="1"/>
    </xf>
    <xf numFmtId="49" fontId="21" fillId="7" borderId="1" xfId="0" applyNumberFormat="1" applyFont="1" applyFill="1" applyBorder="1" applyAlignment="1">
      <alignment horizontal="center" vertical="center" wrapText="1"/>
    </xf>
    <xf numFmtId="3" fontId="2" fillId="7" borderId="1" xfId="0" applyNumberFormat="1" applyFont="1" applyFill="1" applyBorder="1" applyAlignment="1">
      <alignment horizontal="right" vertical="center" wrapText="1"/>
    </xf>
    <xf numFmtId="49" fontId="14" fillId="0" borderId="1" xfId="0" applyNumberFormat="1" applyFont="1" applyBorder="1" applyAlignment="1">
      <alignment horizontal="center" vertical="center" wrapText="1"/>
    </xf>
    <xf numFmtId="49" fontId="13" fillId="0" borderId="1" xfId="0" applyNumberFormat="1" applyFont="1" applyBorder="1" applyAlignment="1">
      <alignment horizontal="center" vertical="center" wrapText="1"/>
    </xf>
    <xf numFmtId="0" fontId="13" fillId="0" borderId="1" xfId="0" applyFont="1" applyBorder="1" applyAlignment="1">
      <alignment vertical="center" wrapText="1"/>
    </xf>
    <xf numFmtId="49" fontId="51" fillId="7" borderId="1" xfId="0" applyNumberFormat="1" applyFont="1" applyFill="1" applyBorder="1" applyAlignment="1">
      <alignment vertical="center" wrapText="1"/>
    </xf>
    <xf numFmtId="49" fontId="51" fillId="0" borderId="1" xfId="0" applyNumberFormat="1" applyFont="1" applyBorder="1" applyAlignment="1">
      <alignment horizontal="center" vertical="center" wrapText="1"/>
    </xf>
    <xf numFmtId="49" fontId="51" fillId="7" borderId="1" xfId="0" applyNumberFormat="1" applyFont="1" applyFill="1" applyBorder="1" applyAlignment="1">
      <alignment horizontal="center" vertical="center" wrapText="1"/>
    </xf>
    <xf numFmtId="49" fontId="51" fillId="7" borderId="0" xfId="0" applyNumberFormat="1" applyFont="1" applyFill="1" applyAlignment="1">
      <alignment horizontal="center" vertical="center" wrapText="1"/>
    </xf>
    <xf numFmtId="49" fontId="51" fillId="7" borderId="8" xfId="0" applyNumberFormat="1" applyFont="1" applyFill="1" applyBorder="1" applyAlignment="1">
      <alignment horizontal="center" vertical="center" wrapText="1"/>
    </xf>
    <xf numFmtId="49" fontId="53" fillId="7" borderId="1" xfId="0" applyNumberFormat="1" applyFont="1" applyFill="1" applyBorder="1" applyAlignment="1">
      <alignment vertical="center" wrapText="1"/>
    </xf>
    <xf numFmtId="49" fontId="51" fillId="7" borderId="15" xfId="0" applyNumberFormat="1" applyFont="1" applyFill="1" applyBorder="1" applyAlignment="1">
      <alignment horizontal="center" vertical="center" wrapText="1"/>
    </xf>
    <xf numFmtId="49" fontId="51" fillId="7" borderId="5" xfId="0" applyNumberFormat="1" applyFont="1" applyFill="1" applyBorder="1" applyAlignment="1">
      <alignment horizontal="center" vertical="center" wrapText="1"/>
    </xf>
    <xf numFmtId="49" fontId="51" fillId="7" borderId="6" xfId="0" applyNumberFormat="1" applyFont="1" applyFill="1" applyBorder="1" applyAlignment="1">
      <alignment horizontal="center" vertical="center" wrapText="1"/>
    </xf>
    <xf numFmtId="43" fontId="2" fillId="7" borderId="1" xfId="13" applyFont="1" applyFill="1" applyBorder="1" applyAlignment="1">
      <alignment horizontal="right" vertical="center" wrapText="1"/>
    </xf>
    <xf numFmtId="49" fontId="49" fillId="7" borderId="1" xfId="0" applyNumberFormat="1" applyFont="1" applyFill="1" applyBorder="1" applyAlignment="1">
      <alignment vertical="center" wrapText="1"/>
    </xf>
    <xf numFmtId="0" fontId="53" fillId="0" borderId="1" xfId="0" applyFont="1" applyBorder="1" applyAlignment="1">
      <alignment horizontal="center" vertical="center"/>
    </xf>
    <xf numFmtId="0" fontId="51" fillId="7" borderId="0" xfId="0" applyFont="1" applyFill="1" applyAlignment="1">
      <alignment horizontal="center" vertical="center"/>
    </xf>
    <xf numFmtId="0" fontId="51" fillId="7" borderId="11" xfId="0" applyFont="1" applyFill="1" applyBorder="1" applyAlignment="1">
      <alignment horizontal="center" vertical="center" wrapText="1"/>
    </xf>
    <xf numFmtId="49" fontId="49" fillId="7" borderId="1" xfId="0" applyNumberFormat="1" applyFont="1" applyFill="1" applyBorder="1" applyAlignment="1">
      <alignment horizontal="center" vertical="center" wrapText="1"/>
    </xf>
    <xf numFmtId="0" fontId="9" fillId="0" borderId="8" xfId="0" applyFont="1" applyBorder="1" applyAlignment="1">
      <alignment horizontal="center" vertical="center"/>
    </xf>
    <xf numFmtId="0" fontId="9" fillId="7" borderId="1" xfId="0" applyFont="1" applyFill="1" applyBorder="1" applyAlignment="1">
      <alignment vertical="center"/>
    </xf>
    <xf numFmtId="0" fontId="17" fillId="7" borderId="1" xfId="0" applyFont="1" applyFill="1" applyBorder="1" applyAlignment="1">
      <alignment horizontal="left" vertical="center" wrapText="1" indent="2"/>
    </xf>
    <xf numFmtId="167" fontId="17" fillId="10" borderId="1" xfId="13" applyNumberFormat="1" applyFont="1" applyFill="1" applyBorder="1" applyAlignment="1">
      <alignment vertical="center" wrapText="1"/>
    </xf>
    <xf numFmtId="0" fontId="10" fillId="7" borderId="1" xfId="0" applyFont="1" applyFill="1" applyBorder="1" applyAlignment="1">
      <alignment vertical="center"/>
    </xf>
    <xf numFmtId="0" fontId="10" fillId="7" borderId="1" xfId="0" applyFont="1" applyFill="1" applyBorder="1" applyAlignment="1">
      <alignment vertical="center" wrapText="1"/>
    </xf>
    <xf numFmtId="167" fontId="9" fillId="10" borderId="1" xfId="13" applyNumberFormat="1" applyFont="1" applyFill="1" applyBorder="1" applyAlignment="1">
      <alignment vertical="center"/>
    </xf>
    <xf numFmtId="167" fontId="9" fillId="10" borderId="1" xfId="13" applyNumberFormat="1" applyFont="1" applyFill="1" applyBorder="1" applyAlignment="1">
      <alignment horizontal="center" vertical="center" wrapText="1"/>
    </xf>
    <xf numFmtId="0" fontId="9" fillId="0" borderId="1" xfId="0" applyFont="1" applyBorder="1" applyAlignment="1">
      <alignment horizontal="right" vertical="center"/>
    </xf>
    <xf numFmtId="0" fontId="17" fillId="7" borderId="1" xfId="0" applyFont="1" applyFill="1" applyBorder="1" applyAlignment="1">
      <alignment horizontal="left" vertical="center" wrapText="1" indent="4"/>
    </xf>
    <xf numFmtId="167" fontId="1" fillId="10" borderId="1" xfId="13" applyNumberFormat="1" applyFont="1" applyFill="1" applyBorder="1" applyAlignment="1">
      <alignment horizontal="center" vertical="center"/>
    </xf>
    <xf numFmtId="0" fontId="10" fillId="0" borderId="1" xfId="0" applyFont="1" applyBorder="1" applyAlignment="1">
      <alignment vertical="center"/>
    </xf>
    <xf numFmtId="167" fontId="9" fillId="10" borderId="1" xfId="13" applyNumberFormat="1" applyFont="1" applyFill="1" applyBorder="1" applyAlignment="1">
      <alignment horizontal="center" vertical="center"/>
    </xf>
    <xf numFmtId="167" fontId="10" fillId="0" borderId="1" xfId="13" applyNumberFormat="1" applyFont="1" applyFill="1" applyBorder="1" applyAlignment="1">
      <alignment horizontal="center" vertical="center"/>
    </xf>
    <xf numFmtId="0" fontId="9" fillId="0" borderId="8" xfId="0" applyFont="1" applyBorder="1" applyAlignment="1">
      <alignment vertical="center"/>
    </xf>
    <xf numFmtId="0" fontId="10" fillId="0" borderId="34" xfId="0" applyFont="1" applyBorder="1" applyAlignment="1">
      <alignment vertical="center"/>
    </xf>
    <xf numFmtId="0" fontId="10" fillId="0" borderId="35" xfId="0" applyFont="1" applyBorder="1" applyAlignment="1">
      <alignment vertical="center" wrapText="1"/>
    </xf>
    <xf numFmtId="0" fontId="9" fillId="10" borderId="35" xfId="0" applyFont="1" applyFill="1" applyBorder="1" applyAlignment="1">
      <alignment vertical="center"/>
    </xf>
    <xf numFmtId="168" fontId="9" fillId="0" borderId="38" xfId="14" applyNumberFormat="1" applyFont="1" applyBorder="1" applyAlignment="1">
      <alignment vertical="center"/>
    </xf>
    <xf numFmtId="0" fontId="71" fillId="5" borderId="18" xfId="0" applyFont="1" applyFill="1" applyBorder="1" applyAlignment="1">
      <alignment horizontal="justify" vertical="center" wrapText="1"/>
    </xf>
    <xf numFmtId="0" fontId="71" fillId="5" borderId="18" xfId="0" applyFont="1" applyFill="1" applyBorder="1" applyAlignment="1">
      <alignment vertical="center" wrapText="1"/>
    </xf>
    <xf numFmtId="0" fontId="70" fillId="5" borderId="18" xfId="0" applyFont="1" applyFill="1" applyBorder="1" applyAlignment="1">
      <alignment horizontal="left" vertical="center" wrapText="1"/>
    </xf>
    <xf numFmtId="167" fontId="10" fillId="0" borderId="6" xfId="13" applyNumberFormat="1" applyFont="1" applyBorder="1" applyAlignment="1">
      <alignment horizontal="right" vertical="center" wrapText="1"/>
    </xf>
    <xf numFmtId="0" fontId="0" fillId="0" borderId="1" xfId="0" applyBorder="1" applyAlignment="1">
      <alignment horizontal="right"/>
    </xf>
    <xf numFmtId="0" fontId="0" fillId="0" borderId="8" xfId="0" applyBorder="1" applyAlignment="1">
      <alignment horizontal="right"/>
    </xf>
    <xf numFmtId="10" fontId="32" fillId="0" borderId="1" xfId="0" applyNumberFormat="1" applyFont="1" applyBorder="1" applyAlignment="1">
      <alignment horizontal="center" vertical="center"/>
    </xf>
    <xf numFmtId="0" fontId="70" fillId="5" borderId="26" xfId="0" applyFont="1" applyFill="1" applyBorder="1" applyAlignment="1">
      <alignment horizontal="left" vertical="center" wrapText="1"/>
    </xf>
    <xf numFmtId="167" fontId="10" fillId="0" borderId="1" xfId="13" applyNumberFormat="1" applyFont="1" applyBorder="1" applyAlignment="1">
      <alignment horizontal="right" vertical="center" wrapText="1"/>
    </xf>
    <xf numFmtId="14" fontId="70" fillId="5" borderId="18" xfId="0" applyNumberFormat="1" applyFont="1" applyFill="1" applyBorder="1" applyAlignment="1">
      <alignment horizontal="center" vertical="center" wrapText="1"/>
    </xf>
    <xf numFmtId="0" fontId="66" fillId="5" borderId="26" xfId="0" applyFont="1" applyFill="1" applyBorder="1" applyAlignment="1">
      <alignment horizontal="left" vertical="center" wrapText="1"/>
    </xf>
    <xf numFmtId="43" fontId="0" fillId="7" borderId="1" xfId="13" applyFont="1" applyFill="1" applyBorder="1" applyAlignment="1">
      <alignment horizontal="center" vertical="center" wrapText="1"/>
    </xf>
    <xf numFmtId="167" fontId="9" fillId="0" borderId="1" xfId="0" applyNumberFormat="1" applyFont="1" applyBorder="1" applyAlignment="1">
      <alignment vertical="center" wrapText="1"/>
    </xf>
    <xf numFmtId="14" fontId="0" fillId="0" borderId="0" xfId="0" applyNumberFormat="1"/>
    <xf numFmtId="14" fontId="9" fillId="0" borderId="1" xfId="0" applyNumberFormat="1" applyFont="1" applyBorder="1" applyAlignment="1">
      <alignment horizontal="center" vertical="center"/>
    </xf>
    <xf numFmtId="168" fontId="9" fillId="0" borderId="1" xfId="14" quotePrefix="1" applyNumberFormat="1" applyFont="1" applyFill="1" applyBorder="1" applyAlignment="1">
      <alignment vertical="center" wrapText="1"/>
    </xf>
    <xf numFmtId="168" fontId="9" fillId="0" borderId="1" xfId="14" quotePrefix="1" applyNumberFormat="1" applyFont="1" applyFill="1" applyBorder="1" applyAlignment="1">
      <alignment horizontal="right" vertical="center" wrapText="1"/>
    </xf>
    <xf numFmtId="167" fontId="9" fillId="0" borderId="1" xfId="13" applyNumberFormat="1" applyFont="1" applyFill="1" applyBorder="1" applyAlignment="1">
      <alignment horizontal="center" vertical="center" wrapText="1"/>
    </xf>
    <xf numFmtId="167" fontId="9" fillId="7" borderId="1" xfId="13" applyNumberFormat="1" applyFont="1" applyFill="1" applyBorder="1" applyAlignment="1">
      <alignment horizontal="right" vertical="center" wrapText="1"/>
    </xf>
    <xf numFmtId="4" fontId="2" fillId="10" borderId="1" xfId="0" applyNumberFormat="1" applyFont="1" applyFill="1" applyBorder="1" applyAlignment="1">
      <alignment horizontal="center" vertical="center" wrapText="1"/>
    </xf>
    <xf numFmtId="167" fontId="0" fillId="7" borderId="9" xfId="13" applyNumberFormat="1" applyFont="1" applyFill="1" applyBorder="1" applyAlignment="1">
      <alignment horizontal="right" vertical="center" wrapText="1"/>
    </xf>
    <xf numFmtId="9" fontId="3" fillId="10" borderId="8" xfId="0" applyNumberFormat="1" applyFont="1" applyFill="1" applyBorder="1" applyAlignment="1">
      <alignment horizontal="center" vertical="center" wrapText="1"/>
    </xf>
    <xf numFmtId="3" fontId="0" fillId="0" borderId="0" xfId="0" applyNumberFormat="1"/>
    <xf numFmtId="43" fontId="0" fillId="7" borderId="2" xfId="13" applyFont="1" applyFill="1" applyBorder="1" applyAlignment="1">
      <alignment horizontal="center" vertical="center" wrapText="1"/>
    </xf>
    <xf numFmtId="49" fontId="17" fillId="0" borderId="1" xfId="0" applyNumberFormat="1" applyFont="1" applyBorder="1" applyAlignment="1">
      <alignment horizontal="center" vertical="center" wrapText="1"/>
    </xf>
    <xf numFmtId="0" fontId="14" fillId="0" borderId="6" xfId="0" applyFont="1" applyBorder="1" applyAlignment="1">
      <alignment horizontal="center" vertical="center" wrapText="1"/>
    </xf>
    <xf numFmtId="0" fontId="12" fillId="11" borderId="1" xfId="0" applyFont="1" applyFill="1" applyBorder="1" applyAlignment="1">
      <alignment horizontal="center" vertical="center" wrapText="1"/>
    </xf>
    <xf numFmtId="0" fontId="9" fillId="0" borderId="8" xfId="0" applyFont="1" applyBorder="1" applyAlignment="1">
      <alignment horizontal="center" vertical="center" wrapText="1"/>
    </xf>
    <xf numFmtId="0" fontId="10" fillId="0" borderId="1" xfId="5" applyFont="1" applyFill="1" applyBorder="1" applyAlignment="1">
      <alignment horizontal="center" vertical="center" wrapText="1"/>
    </xf>
    <xf numFmtId="0" fontId="0" fillId="0" borderId="1" xfId="0" applyBorder="1" applyAlignment="1">
      <alignment horizontal="left" vertical="center" wrapText="1"/>
    </xf>
    <xf numFmtId="3" fontId="9" fillId="7" borderId="1" xfId="7" applyFont="1" applyFill="1" applyAlignment="1">
      <alignment horizontal="center" vertical="center"/>
      <protection locked="0"/>
    </xf>
    <xf numFmtId="0" fontId="0" fillId="0" borderId="1" xfId="0" applyBorder="1" applyAlignment="1">
      <alignment horizontal="left" vertical="center" wrapText="1" indent="2"/>
    </xf>
    <xf numFmtId="168" fontId="0" fillId="0" borderId="1" xfId="14" applyNumberFormat="1" applyFont="1" applyBorder="1" applyAlignment="1">
      <alignment horizontal="center" vertical="center" wrapText="1"/>
    </xf>
    <xf numFmtId="0" fontId="0" fillId="7" borderId="1" xfId="0" applyFill="1" applyBorder="1" applyAlignment="1">
      <alignment horizontal="left" vertical="center" wrapText="1" indent="3"/>
    </xf>
    <xf numFmtId="0" fontId="0" fillId="0" borderId="0" xfId="0" applyAlignment="1">
      <alignment horizontal="center" vertical="center" wrapText="1"/>
    </xf>
    <xf numFmtId="167" fontId="1" fillId="0" borderId="1" xfId="13" applyNumberFormat="1" applyFont="1" applyBorder="1" applyAlignment="1">
      <alignment horizontal="center" vertical="center" wrapText="1"/>
    </xf>
    <xf numFmtId="14" fontId="9" fillId="0" borderId="1" xfId="0" applyNumberFormat="1" applyFont="1" applyBorder="1" applyAlignment="1">
      <alignment horizontal="left" vertical="center"/>
    </xf>
    <xf numFmtId="10" fontId="0" fillId="0" borderId="0" xfId="14" applyNumberFormat="1" applyFont="1"/>
    <xf numFmtId="0" fontId="10" fillId="6" borderId="1" xfId="9" applyFont="1" applyFill="1" applyBorder="1" applyAlignment="1">
      <alignment vertical="center" wrapText="1"/>
    </xf>
    <xf numFmtId="3" fontId="9" fillId="0" borderId="1" xfId="7" applyFont="1" applyFill="1">
      <alignment horizontal="right" vertical="center"/>
      <protection locked="0"/>
    </xf>
    <xf numFmtId="3" fontId="10" fillId="0" borderId="1" xfId="7" applyFont="1" applyFill="1">
      <alignment horizontal="right" vertical="center"/>
      <protection locked="0"/>
    </xf>
    <xf numFmtId="3" fontId="9" fillId="12" borderId="1" xfId="7" applyFont="1" applyFill="1" applyAlignment="1">
      <alignment horizontal="center" vertical="top"/>
      <protection locked="0"/>
    </xf>
    <xf numFmtId="0" fontId="0" fillId="0" borderId="11" xfId="0" applyBorder="1"/>
    <xf numFmtId="0" fontId="0" fillId="0" borderId="13" xfId="0" applyBorder="1"/>
    <xf numFmtId="3" fontId="2" fillId="0" borderId="8" xfId="0" applyNumberFormat="1" applyFont="1" applyBorder="1" applyAlignment="1">
      <alignment horizontal="center" vertical="center" wrapText="1"/>
    </xf>
    <xf numFmtId="0" fontId="0" fillId="0" borderId="7" xfId="0" applyBorder="1" applyAlignment="1">
      <alignment horizontal="left"/>
    </xf>
    <xf numFmtId="0" fontId="0" fillId="0" borderId="4" xfId="0" applyBorder="1" applyAlignment="1">
      <alignment horizontal="left"/>
    </xf>
    <xf numFmtId="3" fontId="10" fillId="0" borderId="1" xfId="0" applyNumberFormat="1" applyFont="1" applyBorder="1" applyAlignment="1">
      <alignment horizontal="center" vertical="center" wrapText="1"/>
    </xf>
    <xf numFmtId="0" fontId="72" fillId="10" borderId="1" xfId="0" applyFont="1" applyFill="1" applyBorder="1" applyAlignment="1">
      <alignment horizontal="center" vertical="center"/>
    </xf>
    <xf numFmtId="0" fontId="72" fillId="10" borderId="1" xfId="0" applyFont="1" applyFill="1" applyBorder="1" applyAlignment="1">
      <alignment horizontal="left" vertical="center" wrapText="1"/>
    </xf>
    <xf numFmtId="3" fontId="0" fillId="10" borderId="1" xfId="13" applyNumberFormat="1" applyFont="1" applyFill="1" applyBorder="1" applyAlignment="1">
      <alignment horizontal="left" vertical="center" wrapText="1"/>
    </xf>
    <xf numFmtId="3" fontId="0" fillId="10" borderId="1" xfId="0" applyNumberFormat="1" applyFill="1" applyBorder="1" applyAlignment="1">
      <alignment horizontal="left" vertical="center" wrapText="1"/>
    </xf>
    <xf numFmtId="3" fontId="10" fillId="10" borderId="1" xfId="0" applyNumberFormat="1" applyFont="1" applyFill="1" applyBorder="1" applyAlignment="1">
      <alignment horizontal="left" vertical="center" wrapText="1"/>
    </xf>
    <xf numFmtId="0" fontId="9" fillId="0" borderId="1" xfId="3" applyFont="1" applyBorder="1" applyAlignment="1">
      <alignment horizontal="left" vertical="center" wrapText="1"/>
    </xf>
    <xf numFmtId="0" fontId="17" fillId="10" borderId="1" xfId="3" quotePrefix="1" applyFont="1" applyFill="1" applyBorder="1" applyAlignment="1">
      <alignment horizontal="center" vertical="center"/>
    </xf>
    <xf numFmtId="0" fontId="17" fillId="10" borderId="1" xfId="3" applyFont="1" applyFill="1" applyBorder="1" applyAlignment="1">
      <alignment horizontal="left" vertical="center" wrapText="1" indent="1"/>
    </xf>
    <xf numFmtId="0" fontId="1" fillId="10" borderId="1" xfId="0" applyFont="1" applyFill="1" applyBorder="1" applyAlignment="1">
      <alignment horizontal="center" vertical="center" wrapText="1"/>
    </xf>
    <xf numFmtId="167" fontId="1" fillId="0" borderId="1" xfId="0" applyNumberFormat="1" applyFont="1" applyBorder="1" applyAlignment="1">
      <alignment horizontal="center" vertical="center" wrapText="1"/>
    </xf>
    <xf numFmtId="4" fontId="2" fillId="0" borderId="9" xfId="0" applyNumberFormat="1" applyFont="1" applyBorder="1" applyAlignment="1">
      <alignment horizontal="center" vertical="center" wrapText="1"/>
    </xf>
    <xf numFmtId="0" fontId="73" fillId="0" borderId="1" xfId="11" applyFont="1" applyFill="1" applyBorder="1" applyAlignment="1">
      <alignment horizontal="center" vertical="center" wrapText="1"/>
    </xf>
    <xf numFmtId="0" fontId="10" fillId="2" borderId="1" xfId="3" applyFont="1" applyFill="1" applyBorder="1" applyAlignment="1">
      <alignment horizontal="center" vertical="center" wrapText="1"/>
    </xf>
    <xf numFmtId="167" fontId="10" fillId="0" borderId="1" xfId="13" applyNumberFormat="1" applyFont="1" applyFill="1" applyBorder="1" applyAlignment="1" applyProtection="1">
      <alignment horizontal="right" vertical="center" wrapText="1"/>
      <protection locked="0"/>
    </xf>
    <xf numFmtId="43" fontId="10" fillId="0" borderId="1" xfId="13" applyFont="1" applyFill="1" applyBorder="1" applyAlignment="1" applyProtection="1">
      <alignment horizontal="right" vertical="center" wrapText="1"/>
      <protection locked="0"/>
    </xf>
    <xf numFmtId="170" fontId="10" fillId="0" borderId="1" xfId="13" quotePrefix="1" applyNumberFormat="1" applyFont="1" applyFill="1" applyBorder="1" applyAlignment="1" applyProtection="1">
      <alignment horizontal="right" vertical="center" wrapText="1"/>
      <protection locked="0"/>
    </xf>
    <xf numFmtId="3" fontId="10" fillId="0" borderId="1" xfId="7" applyFont="1" applyFill="1" applyAlignment="1">
      <alignment horizontal="right" vertical="center" wrapText="1"/>
      <protection locked="0"/>
    </xf>
    <xf numFmtId="3" fontId="10" fillId="0" borderId="1" xfId="7" quotePrefix="1" applyFont="1" applyFill="1" applyAlignment="1">
      <alignment horizontal="right" vertical="center" wrapText="1"/>
      <protection locked="0"/>
    </xf>
    <xf numFmtId="10" fontId="10" fillId="0" borderId="1" xfId="7" applyNumberFormat="1" applyFont="1" applyFill="1" applyAlignment="1">
      <alignment horizontal="right" vertical="center" wrapText="1"/>
      <protection locked="0"/>
    </xf>
    <xf numFmtId="0" fontId="74" fillId="0" borderId="14" xfId="0" applyFont="1" applyBorder="1" applyAlignment="1">
      <alignment vertical="center" wrapText="1"/>
    </xf>
    <xf numFmtId="167" fontId="0" fillId="7" borderId="2" xfId="13" applyNumberFormat="1" applyFont="1" applyFill="1" applyBorder="1" applyAlignment="1">
      <alignment horizontal="center" vertical="center" wrapText="1"/>
    </xf>
    <xf numFmtId="49" fontId="53" fillId="0" borderId="1" xfId="0" applyNumberFormat="1" applyFont="1" applyBorder="1" applyAlignment="1">
      <alignment vertical="center" wrapText="1"/>
    </xf>
    <xf numFmtId="49" fontId="51" fillId="0" borderId="1" xfId="0" applyNumberFormat="1" applyFont="1" applyBorder="1" applyAlignment="1">
      <alignment vertical="center" wrapText="1"/>
    </xf>
    <xf numFmtId="167" fontId="0" fillId="7" borderId="1" xfId="13" applyNumberFormat="1" applyFont="1" applyFill="1" applyBorder="1" applyAlignment="1">
      <alignment horizontal="right" vertical="center" wrapText="1"/>
    </xf>
    <xf numFmtId="0" fontId="24" fillId="0" borderId="0" xfId="11"/>
    <xf numFmtId="167" fontId="2" fillId="7" borderId="9" xfId="13" applyNumberFormat="1" applyFont="1" applyFill="1" applyBorder="1" applyAlignment="1">
      <alignment horizontal="right" vertical="center" wrapText="1"/>
    </xf>
    <xf numFmtId="0" fontId="37" fillId="7" borderId="0" xfId="0" applyFont="1" applyFill="1" applyAlignment="1">
      <alignment horizontal="center"/>
    </xf>
    <xf numFmtId="0" fontId="25" fillId="14" borderId="5" xfId="0" applyFont="1" applyFill="1" applyBorder="1" applyAlignment="1">
      <alignment horizontal="left" vertical="center" wrapText="1"/>
    </xf>
    <xf numFmtId="0" fontId="25" fillId="14" borderId="4" xfId="0" applyFont="1" applyFill="1" applyBorder="1" applyAlignment="1">
      <alignment horizontal="left" vertical="center" wrapText="1"/>
    </xf>
    <xf numFmtId="0" fontId="50" fillId="14" borderId="3" xfId="0" applyFont="1" applyFill="1" applyBorder="1" applyAlignment="1">
      <alignment horizontal="center"/>
    </xf>
    <xf numFmtId="0" fontId="50" fillId="14" borderId="0" xfId="0" applyFont="1" applyFill="1" applyAlignment="1">
      <alignment horizontal="center"/>
    </xf>
    <xf numFmtId="0" fontId="50" fillId="14" borderId="7" xfId="0" applyFont="1" applyFill="1" applyBorder="1" applyAlignment="1">
      <alignment horizontal="center"/>
    </xf>
    <xf numFmtId="0" fontId="50" fillId="14" borderId="14" xfId="0" applyFont="1" applyFill="1" applyBorder="1" applyAlignment="1">
      <alignment horizontal="center"/>
    </xf>
    <xf numFmtId="0" fontId="17" fillId="0" borderId="1"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 xfId="0" applyFont="1" applyBorder="1" applyAlignment="1">
      <alignment horizontal="center" vertical="center" wrapText="1"/>
    </xf>
    <xf numFmtId="0" fontId="14" fillId="5" borderId="8" xfId="0" applyFont="1" applyFill="1" applyBorder="1" applyAlignment="1">
      <alignment horizontal="center" vertical="center" wrapText="1"/>
    </xf>
    <xf numFmtId="0" fontId="14" fillId="5" borderId="6" xfId="0" applyFont="1" applyFill="1" applyBorder="1" applyAlignment="1">
      <alignment horizontal="center" vertical="center" wrapText="1"/>
    </xf>
    <xf numFmtId="4" fontId="10" fillId="0" borderId="8" xfId="0" applyNumberFormat="1" applyFont="1" applyBorder="1" applyAlignment="1">
      <alignment horizontal="center" vertical="center" wrapText="1"/>
    </xf>
    <xf numFmtId="4" fontId="10" fillId="0" borderId="6" xfId="0" applyNumberFormat="1" applyFont="1" applyBorder="1" applyAlignment="1">
      <alignment horizontal="center" vertical="center" wrapText="1"/>
    </xf>
    <xf numFmtId="0" fontId="10" fillId="10" borderId="2" xfId="0" applyFont="1" applyFill="1" applyBorder="1" applyAlignment="1">
      <alignment horizontal="center" vertical="center" wrapText="1"/>
    </xf>
    <xf numFmtId="0" fontId="10" fillId="10" borderId="10" xfId="0" applyFont="1" applyFill="1" applyBorder="1" applyAlignment="1">
      <alignment horizontal="center" vertical="center" wrapText="1"/>
    </xf>
    <xf numFmtId="0" fontId="21" fillId="10" borderId="2" xfId="0" applyFont="1" applyFill="1" applyBorder="1" applyAlignment="1">
      <alignment horizontal="center" vertical="center" wrapText="1"/>
    </xf>
    <xf numFmtId="0" fontId="21" fillId="10" borderId="10"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justify" vertical="center" wrapText="1"/>
    </xf>
    <xf numFmtId="0" fontId="10" fillId="10" borderId="1" xfId="0" applyFont="1" applyFill="1" applyBorder="1" applyAlignment="1">
      <alignment horizontal="left" vertical="center" wrapText="1"/>
    </xf>
    <xf numFmtId="0" fontId="70" fillId="5" borderId="19" xfId="0" applyFont="1" applyFill="1" applyBorder="1" applyAlignment="1">
      <alignment vertical="center" wrapText="1"/>
    </xf>
    <xf numFmtId="0" fontId="70" fillId="5" borderId="21" xfId="0" applyFont="1" applyFill="1" applyBorder="1" applyAlignment="1">
      <alignment vertical="center" wrapText="1"/>
    </xf>
    <xf numFmtId="0" fontId="70" fillId="5" borderId="22" xfId="0" applyFont="1" applyFill="1" applyBorder="1" applyAlignment="1">
      <alignment vertical="center" wrapText="1"/>
    </xf>
    <xf numFmtId="0" fontId="71" fillId="5" borderId="21" xfId="0" applyFont="1" applyFill="1" applyBorder="1" applyAlignment="1">
      <alignment horizontal="center" vertical="center" wrapText="1"/>
    </xf>
    <xf numFmtId="0" fontId="71" fillId="5" borderId="0" xfId="0" applyFont="1" applyFill="1" applyAlignment="1">
      <alignment horizontal="center" vertical="center" wrapText="1"/>
    </xf>
    <xf numFmtId="0" fontId="70" fillId="5" borderId="24" xfId="0" applyFont="1" applyFill="1" applyBorder="1" applyAlignment="1">
      <alignment horizontal="center" vertical="center" wrapText="1"/>
    </xf>
    <xf numFmtId="0" fontId="70" fillId="5" borderId="25" xfId="0" applyFont="1" applyFill="1" applyBorder="1" applyAlignment="1">
      <alignment horizontal="center" vertical="center" wrapText="1"/>
    </xf>
    <xf numFmtId="0" fontId="0" fillId="5" borderId="8" xfId="0" applyFill="1" applyBorder="1" applyAlignment="1">
      <alignment horizontal="center" vertical="center" wrapText="1"/>
    </xf>
    <xf numFmtId="0" fontId="0" fillId="5" borderId="1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11" xfId="0" applyFill="1" applyBorder="1" applyAlignment="1">
      <alignment horizontal="center" vertical="center" wrapText="1"/>
    </xf>
    <xf numFmtId="0" fontId="0" fillId="5" borderId="13" xfId="0" applyFill="1" applyBorder="1" applyAlignment="1">
      <alignment horizontal="center" vertical="center" wrapText="1"/>
    </xf>
    <xf numFmtId="0" fontId="0" fillId="5" borderId="7" xfId="0" applyFill="1" applyBorder="1" applyAlignment="1">
      <alignment horizontal="center" vertical="center" wrapText="1"/>
    </xf>
    <xf numFmtId="0" fontId="0" fillId="5" borderId="4" xfId="0"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0" fillId="5" borderId="5" xfId="0" applyFill="1" applyBorder="1" applyAlignment="1">
      <alignment horizontal="center" vertical="center" wrapText="1"/>
    </xf>
    <xf numFmtId="0" fontId="42" fillId="0" borderId="8" xfId="0" applyFont="1" applyBorder="1" applyAlignment="1">
      <alignment horizontal="center"/>
    </xf>
    <xf numFmtId="0" fontId="42" fillId="0" borderId="6" xfId="0" applyFont="1" applyBorder="1" applyAlignment="1">
      <alignment horizontal="center"/>
    </xf>
    <xf numFmtId="0" fontId="10" fillId="13" borderId="2" xfId="0" applyFont="1" applyFill="1" applyBorder="1" applyAlignment="1">
      <alignment horizontal="center" vertical="center" wrapText="1"/>
    </xf>
    <xf numFmtId="0" fontId="10" fillId="13" borderId="10" xfId="0" applyFont="1" applyFill="1" applyBorder="1" applyAlignment="1">
      <alignment horizontal="center" vertical="center" wrapText="1"/>
    </xf>
    <xf numFmtId="0" fontId="10" fillId="13" borderId="9" xfId="0" applyFont="1" applyFill="1" applyBorder="1" applyAlignment="1">
      <alignment horizontal="center" vertical="center" wrapText="1"/>
    </xf>
    <xf numFmtId="0" fontId="10" fillId="0" borderId="1" xfId="0" applyFont="1" applyBorder="1" applyAlignment="1">
      <alignment horizontal="center"/>
    </xf>
    <xf numFmtId="0" fontId="9" fillId="0" borderId="3" xfId="0" applyFont="1" applyBorder="1" applyAlignment="1">
      <alignment horizontal="center"/>
    </xf>
    <xf numFmtId="0" fontId="9" fillId="0" borderId="5" xfId="0" applyFont="1" applyBorder="1" applyAlignment="1">
      <alignment horizontal="center"/>
    </xf>
    <xf numFmtId="0" fontId="9" fillId="0" borderId="7" xfId="0" applyFont="1" applyBorder="1" applyAlignment="1">
      <alignment horizontal="center"/>
    </xf>
    <xf numFmtId="0" fontId="9" fillId="0" borderId="4" xfId="0" applyFont="1" applyBorder="1" applyAlignment="1">
      <alignment horizontal="center"/>
    </xf>
    <xf numFmtId="0" fontId="10" fillId="13" borderId="2" xfId="9" applyFont="1" applyFill="1" applyBorder="1" applyAlignment="1">
      <alignment horizontal="center"/>
    </xf>
    <xf numFmtId="0" fontId="10" fillId="13" borderId="10" xfId="9" applyFont="1" applyFill="1" applyBorder="1" applyAlignment="1">
      <alignment horizontal="center"/>
    </xf>
    <xf numFmtId="0" fontId="10" fillId="13" borderId="9" xfId="9" applyFont="1" applyFill="1" applyBorder="1" applyAlignment="1">
      <alignment horizontal="center"/>
    </xf>
    <xf numFmtId="167" fontId="17" fillId="10" borderId="2" xfId="13" applyNumberFormat="1" applyFont="1" applyFill="1" applyBorder="1" applyAlignment="1">
      <alignment horizontal="center" vertical="center" wrapText="1"/>
    </xf>
    <xf numFmtId="167" fontId="17" fillId="10" borderId="9" xfId="13" applyNumberFormat="1" applyFont="1" applyFill="1" applyBorder="1" applyAlignment="1">
      <alignment horizontal="center" vertical="center" wrapText="1"/>
    </xf>
    <xf numFmtId="0" fontId="10" fillId="13" borderId="2" xfId="9" applyFont="1" applyFill="1" applyBorder="1" applyAlignment="1">
      <alignment horizontal="center" wrapText="1"/>
    </xf>
    <xf numFmtId="0" fontId="10" fillId="13" borderId="10" xfId="9" applyFont="1" applyFill="1" applyBorder="1" applyAlignment="1">
      <alignment horizontal="center" wrapText="1"/>
    </xf>
    <xf numFmtId="0" fontId="10" fillId="13" borderId="9" xfId="9" applyFont="1" applyFill="1" applyBorder="1" applyAlignment="1">
      <alignment horizontal="center" wrapText="1"/>
    </xf>
    <xf numFmtId="0" fontId="10" fillId="13" borderId="2" xfId="9" applyFont="1" applyFill="1" applyBorder="1" applyAlignment="1">
      <alignment horizontal="center" vertical="center"/>
    </xf>
    <xf numFmtId="0" fontId="10" fillId="13" borderId="10" xfId="9" applyFont="1" applyFill="1" applyBorder="1" applyAlignment="1">
      <alignment horizontal="center" vertical="center"/>
    </xf>
    <xf numFmtId="0" fontId="10" fillId="13" borderId="9" xfId="9" applyFont="1" applyFill="1" applyBorder="1" applyAlignment="1">
      <alignment horizontal="center" vertical="center"/>
    </xf>
    <xf numFmtId="0" fontId="0" fillId="10" borderId="0" xfId="0" applyFill="1" applyAlignment="1">
      <alignment horizontal="center"/>
    </xf>
    <xf numFmtId="0" fontId="2" fillId="10" borderId="0" xfId="0" applyFont="1" applyFill="1" applyAlignment="1">
      <alignment horizontal="center"/>
    </xf>
    <xf numFmtId="167" fontId="9" fillId="5" borderId="1" xfId="13" quotePrefix="1" applyNumberFormat="1" applyFont="1" applyFill="1" applyBorder="1" applyAlignment="1">
      <alignment horizontal="center" vertical="center" wrapText="1"/>
    </xf>
    <xf numFmtId="167" fontId="9" fillId="5" borderId="1" xfId="13" quotePrefix="1" applyNumberFormat="1" applyFont="1" applyFill="1" applyBorder="1" applyAlignment="1">
      <alignment vertical="center" wrapText="1"/>
    </xf>
    <xf numFmtId="167" fontId="9" fillId="5" borderId="1" xfId="13" applyNumberFormat="1" applyFont="1" applyFill="1" applyBorder="1" applyAlignment="1">
      <alignment vertical="center" wrapText="1"/>
    </xf>
    <xf numFmtId="167" fontId="10" fillId="10" borderId="1" xfId="13" applyNumberFormat="1" applyFont="1" applyFill="1" applyBorder="1" applyAlignment="1">
      <alignment horizontal="left"/>
    </xf>
    <xf numFmtId="167" fontId="9" fillId="5" borderId="1" xfId="13" applyNumberFormat="1" applyFont="1" applyFill="1" applyBorder="1" applyAlignment="1">
      <alignment horizontal="center" vertical="center" wrapText="1"/>
    </xf>
    <xf numFmtId="167" fontId="17" fillId="5" borderId="1" xfId="13" applyNumberFormat="1" applyFont="1" applyFill="1" applyBorder="1" applyAlignment="1">
      <alignment vertical="center" wrapText="1"/>
    </xf>
    <xf numFmtId="167" fontId="9" fillId="10" borderId="1" xfId="13" applyNumberFormat="1" applyFont="1" applyFill="1" applyBorder="1" applyAlignment="1">
      <alignment vertical="center" wrapText="1"/>
    </xf>
    <xf numFmtId="0" fontId="14" fillId="5" borderId="1"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9" fillId="10" borderId="1" xfId="0" applyFont="1" applyFill="1" applyBorder="1" applyAlignment="1">
      <alignment vertical="center" wrapText="1"/>
    </xf>
    <xf numFmtId="0" fontId="0" fillId="10" borderId="2" xfId="0" applyFill="1" applyBorder="1" applyAlignment="1">
      <alignment horizontal="center"/>
    </xf>
    <xf numFmtId="0" fontId="0" fillId="10" borderId="10" xfId="0" applyFill="1" applyBorder="1" applyAlignment="1">
      <alignment horizontal="center"/>
    </xf>
    <xf numFmtId="0" fontId="0" fillId="10" borderId="9" xfId="0" applyFill="1" applyBorder="1" applyAlignment="1">
      <alignment horizont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10" fillId="0" borderId="8" xfId="0" applyFont="1" applyBorder="1" applyAlignment="1">
      <alignment horizontal="center" vertical="top" wrapText="1"/>
    </xf>
    <xf numFmtId="0" fontId="10" fillId="0" borderId="15" xfId="0" applyFont="1" applyBorder="1" applyAlignment="1">
      <alignment horizontal="center" vertical="top" wrapText="1"/>
    </xf>
    <xf numFmtId="0" fontId="9" fillId="0" borderId="11" xfId="0" applyFont="1" applyBorder="1" applyAlignment="1">
      <alignment horizontal="center" vertical="center"/>
    </xf>
    <xf numFmtId="0" fontId="9" fillId="0" borderId="13"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11"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5" xfId="0" applyFont="1" applyBorder="1" applyAlignment="1">
      <alignment horizontal="center" vertical="center" wrapText="1"/>
    </xf>
    <xf numFmtId="0" fontId="9" fillId="10" borderId="2" xfId="0" applyFont="1" applyFill="1" applyBorder="1" applyAlignment="1">
      <alignment horizontal="center" vertical="center" wrapText="1"/>
    </xf>
    <xf numFmtId="0" fontId="9" fillId="10" borderId="9" xfId="0" applyFont="1" applyFill="1" applyBorder="1" applyAlignment="1">
      <alignment horizontal="center" vertical="center" wrapText="1"/>
    </xf>
    <xf numFmtId="167" fontId="9" fillId="0" borderId="2" xfId="13" applyNumberFormat="1" applyFont="1" applyBorder="1" applyAlignment="1">
      <alignment horizontal="center" vertical="center" wrapText="1"/>
    </xf>
    <xf numFmtId="167" fontId="9" fillId="0" borderId="9" xfId="13" applyNumberFormat="1" applyFont="1" applyBorder="1" applyAlignment="1">
      <alignment horizontal="center" vertical="center" wrapText="1"/>
    </xf>
    <xf numFmtId="167" fontId="9" fillId="7" borderId="2" xfId="13" applyNumberFormat="1" applyFont="1" applyFill="1" applyBorder="1" applyAlignment="1">
      <alignment horizontal="center" vertical="center" wrapText="1"/>
    </xf>
    <xf numFmtId="167" fontId="9" fillId="7" borderId="9" xfId="13" applyNumberFormat="1" applyFont="1" applyFill="1" applyBorder="1" applyAlignment="1">
      <alignment horizontal="center" vertical="center" wrapText="1"/>
    </xf>
    <xf numFmtId="167" fontId="9" fillId="10" borderId="2" xfId="13" applyNumberFormat="1" applyFont="1" applyFill="1" applyBorder="1" applyAlignment="1">
      <alignment horizontal="center" vertical="center" wrapText="1"/>
    </xf>
    <xf numFmtId="167" fontId="9" fillId="10" borderId="9" xfId="13" applyNumberFormat="1" applyFont="1" applyFill="1" applyBorder="1" applyAlignment="1">
      <alignment horizontal="center" vertical="center" wrapText="1"/>
    </xf>
    <xf numFmtId="0" fontId="9" fillId="10" borderId="2" xfId="0" applyFont="1" applyFill="1" applyBorder="1" applyAlignment="1">
      <alignment horizontal="center" vertical="center"/>
    </xf>
    <xf numFmtId="0" fontId="9" fillId="10" borderId="9" xfId="0" applyFont="1" applyFill="1" applyBorder="1" applyAlignment="1">
      <alignment horizontal="center" vertical="center"/>
    </xf>
    <xf numFmtId="0" fontId="9" fillId="10" borderId="36" xfId="0" applyFont="1" applyFill="1" applyBorder="1" applyAlignment="1">
      <alignment vertical="center"/>
    </xf>
    <xf numFmtId="0" fontId="9" fillId="10" borderId="37" xfId="0" applyFont="1" applyFill="1" applyBorder="1" applyAlignment="1">
      <alignment vertical="center"/>
    </xf>
    <xf numFmtId="0" fontId="9" fillId="0" borderId="2" xfId="0" applyFont="1" applyBorder="1" applyAlignment="1">
      <alignment horizontal="center" vertical="center" wrapText="1"/>
    </xf>
    <xf numFmtId="0" fontId="9" fillId="0" borderId="9" xfId="0" applyFont="1" applyBorder="1" applyAlignment="1">
      <alignment horizontal="center" vertical="center" wrapText="1"/>
    </xf>
    <xf numFmtId="0" fontId="69" fillId="0" borderId="2" xfId="0" applyFont="1" applyBorder="1" applyAlignment="1">
      <alignment horizontal="center" vertical="center" wrapText="1"/>
    </xf>
    <xf numFmtId="0" fontId="69" fillId="0" borderId="9" xfId="0" applyFont="1" applyBorder="1" applyAlignment="1">
      <alignment horizontal="center" vertical="center" wrapText="1"/>
    </xf>
    <xf numFmtId="167" fontId="1" fillId="0" borderId="2" xfId="13" applyNumberFormat="1" applyFont="1" applyBorder="1" applyAlignment="1">
      <alignment horizontal="center" vertical="center" wrapText="1"/>
    </xf>
    <xf numFmtId="167" fontId="1" fillId="0" borderId="9" xfId="13" applyNumberFormat="1" applyFont="1" applyBorder="1" applyAlignment="1">
      <alignment horizontal="center" vertical="center" wrapText="1"/>
    </xf>
    <xf numFmtId="167" fontId="1" fillId="10" borderId="2" xfId="13" applyNumberFormat="1" applyFont="1" applyFill="1" applyBorder="1" applyAlignment="1">
      <alignment horizontal="center" vertical="center"/>
    </xf>
    <xf numFmtId="167" fontId="1" fillId="10" borderId="9" xfId="13" applyNumberFormat="1" applyFont="1" applyFill="1" applyBorder="1" applyAlignment="1">
      <alignment horizontal="center" vertical="center"/>
    </xf>
    <xf numFmtId="167" fontId="1" fillId="7" borderId="2" xfId="13" quotePrefix="1" applyNumberFormat="1" applyFont="1" applyFill="1" applyBorder="1" applyAlignment="1">
      <alignment horizontal="center" vertical="center" wrapText="1"/>
    </xf>
    <xf numFmtId="167" fontId="1" fillId="7" borderId="9" xfId="13" quotePrefix="1" applyNumberFormat="1" applyFont="1" applyFill="1" applyBorder="1" applyAlignment="1">
      <alignment horizontal="center" vertical="center" wrapText="1"/>
    </xf>
    <xf numFmtId="167" fontId="17" fillId="10" borderId="2" xfId="13" applyNumberFormat="1" applyFont="1" applyFill="1" applyBorder="1" applyAlignment="1">
      <alignment vertical="center" wrapText="1"/>
    </xf>
    <xf numFmtId="167" fontId="17" fillId="10" borderId="9" xfId="13" applyNumberFormat="1" applyFont="1" applyFill="1" applyBorder="1" applyAlignment="1">
      <alignment vertical="center" wrapText="1"/>
    </xf>
    <xf numFmtId="167" fontId="1" fillId="7" borderId="2" xfId="13" applyNumberFormat="1" applyFont="1" applyFill="1" applyBorder="1" applyAlignment="1">
      <alignment horizontal="center" vertical="center" wrapText="1"/>
    </xf>
    <xf numFmtId="167" fontId="1" fillId="7" borderId="9" xfId="13" applyNumberFormat="1" applyFont="1" applyFill="1" applyBorder="1" applyAlignment="1">
      <alignment horizontal="center" vertical="center" wrapText="1"/>
    </xf>
    <xf numFmtId="167" fontId="9" fillId="10" borderId="2" xfId="13" applyNumberFormat="1" applyFont="1" applyFill="1" applyBorder="1" applyAlignment="1">
      <alignment vertical="center"/>
    </xf>
    <xf numFmtId="167" fontId="9" fillId="10" borderId="9" xfId="13" applyNumberFormat="1" applyFont="1" applyFill="1" applyBorder="1" applyAlignment="1">
      <alignment vertical="center"/>
    </xf>
    <xf numFmtId="0" fontId="10" fillId="0" borderId="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9" xfId="0" applyFont="1" applyBorder="1" applyAlignment="1">
      <alignment horizontal="center" vertical="center" wrapText="1"/>
    </xf>
    <xf numFmtId="0" fontId="10" fillId="10" borderId="31" xfId="0" applyFont="1" applyFill="1" applyBorder="1" applyAlignment="1">
      <alignment vertical="center"/>
    </xf>
    <xf numFmtId="0" fontId="10" fillId="10" borderId="32" xfId="0" applyFont="1" applyFill="1" applyBorder="1" applyAlignment="1">
      <alignment vertical="center"/>
    </xf>
    <xf numFmtId="0" fontId="10" fillId="10" borderId="33" xfId="0" applyFont="1" applyFill="1" applyBorder="1" applyAlignment="1">
      <alignment vertical="center"/>
    </xf>
    <xf numFmtId="167" fontId="9" fillId="10" borderId="2" xfId="13" applyNumberFormat="1" applyFont="1" applyFill="1" applyBorder="1" applyAlignment="1">
      <alignment horizontal="center" vertical="center"/>
    </xf>
    <xf numFmtId="167" fontId="9" fillId="10" borderId="9" xfId="13" applyNumberFormat="1" applyFont="1" applyFill="1" applyBorder="1" applyAlignment="1">
      <alignment horizontal="center" vertical="center"/>
    </xf>
    <xf numFmtId="49" fontId="51" fillId="7" borderId="1" xfId="0" applyNumberFormat="1" applyFont="1" applyFill="1" applyBorder="1" applyAlignment="1">
      <alignment horizontal="center" vertical="center" wrapText="1"/>
    </xf>
    <xf numFmtId="49" fontId="51" fillId="7" borderId="8" xfId="0" applyNumberFormat="1" applyFont="1" applyFill="1" applyBorder="1" applyAlignment="1">
      <alignment horizontal="center" vertical="center" wrapText="1"/>
    </xf>
    <xf numFmtId="49" fontId="29" fillId="0" borderId="11" xfId="0" applyNumberFormat="1" applyFont="1" applyBorder="1" applyAlignment="1">
      <alignment horizontal="center" vertical="center" wrapText="1"/>
    </xf>
    <xf numFmtId="49" fontId="29" fillId="0" borderId="13" xfId="0" applyNumberFormat="1" applyFont="1" applyBorder="1" applyAlignment="1">
      <alignment horizontal="center" vertical="center" wrapText="1"/>
    </xf>
    <xf numFmtId="49" fontId="29" fillId="0" borderId="3" xfId="0" applyNumberFormat="1" applyFont="1" applyBorder="1" applyAlignment="1">
      <alignment horizontal="center" vertical="center" wrapText="1"/>
    </xf>
    <xf numFmtId="49" fontId="29" fillId="0" borderId="5" xfId="0" applyNumberFormat="1" applyFont="1" applyBorder="1" applyAlignment="1">
      <alignment horizontal="center" vertical="center" wrapText="1"/>
    </xf>
    <xf numFmtId="49" fontId="29" fillId="0" borderId="7" xfId="0" applyNumberFormat="1" applyFont="1" applyBorder="1" applyAlignment="1">
      <alignment horizontal="center" vertical="center" wrapText="1"/>
    </xf>
    <xf numFmtId="49" fontId="29" fillId="0" borderId="14" xfId="0" applyNumberFormat="1" applyFont="1" applyBorder="1" applyAlignment="1">
      <alignment horizontal="center" vertical="center" wrapText="1"/>
    </xf>
    <xf numFmtId="49" fontId="51" fillId="7" borderId="2" xfId="0" applyNumberFormat="1" applyFont="1" applyFill="1" applyBorder="1" applyAlignment="1">
      <alignment horizontal="center" vertical="center" wrapText="1"/>
    </xf>
    <xf numFmtId="49" fontId="51" fillId="7" borderId="11" xfId="0" applyNumberFormat="1" applyFont="1" applyFill="1" applyBorder="1" applyAlignment="1">
      <alignment horizontal="center" vertical="center" wrapText="1"/>
    </xf>
    <xf numFmtId="49" fontId="51" fillId="7" borderId="10" xfId="0" applyNumberFormat="1" applyFont="1" applyFill="1" applyBorder="1" applyAlignment="1">
      <alignment horizontal="center" vertical="center" wrapText="1"/>
    </xf>
    <xf numFmtId="49" fontId="51" fillId="7" borderId="9" xfId="0" applyNumberFormat="1" applyFont="1" applyFill="1" applyBorder="1" applyAlignment="1">
      <alignment horizontal="center" vertical="center" wrapText="1"/>
    </xf>
    <xf numFmtId="49" fontId="51" fillId="7" borderId="12" xfId="0" applyNumberFormat="1" applyFont="1" applyFill="1" applyBorder="1" applyAlignment="1">
      <alignment horizontal="center" vertical="center" wrapText="1"/>
    </xf>
    <xf numFmtId="49" fontId="51" fillId="7" borderId="13" xfId="0" applyNumberFormat="1" applyFont="1" applyFill="1" applyBorder="1" applyAlignment="1">
      <alignment horizontal="center" vertical="center" wrapText="1"/>
    </xf>
    <xf numFmtId="49" fontId="51" fillId="7" borderId="0" xfId="0" applyNumberFormat="1" applyFont="1" applyFill="1" applyAlignment="1">
      <alignment horizontal="center" vertical="center" wrapText="1"/>
    </xf>
    <xf numFmtId="0" fontId="13" fillId="0" borderId="11" xfId="0" applyFont="1" applyBorder="1" applyAlignment="1">
      <alignment horizontal="center" vertical="center"/>
    </xf>
    <xf numFmtId="0" fontId="13" fillId="0" borderId="13" xfId="0" applyFont="1" applyBorder="1" applyAlignment="1">
      <alignment horizontal="center" vertical="center"/>
    </xf>
    <xf numFmtId="0" fontId="13" fillId="0" borderId="7" xfId="0" applyFont="1" applyBorder="1" applyAlignment="1">
      <alignment horizontal="center" vertical="center"/>
    </xf>
    <xf numFmtId="0" fontId="13" fillId="0" borderId="4" xfId="0" applyFont="1" applyBorder="1" applyAlignment="1">
      <alignment horizontal="center" vertical="center"/>
    </xf>
    <xf numFmtId="167" fontId="14" fillId="7" borderId="2" xfId="0" applyNumberFormat="1" applyFont="1" applyFill="1" applyBorder="1" applyAlignment="1">
      <alignment vertical="center" wrapText="1"/>
    </xf>
    <xf numFmtId="167" fontId="14" fillId="7" borderId="9" xfId="0" applyNumberFormat="1" applyFont="1" applyFill="1" applyBorder="1" applyAlignment="1">
      <alignment vertical="center" wrapText="1"/>
    </xf>
    <xf numFmtId="3" fontId="2" fillId="7" borderId="2" xfId="0" applyNumberFormat="1" applyFont="1" applyFill="1" applyBorder="1" applyAlignment="1">
      <alignment horizontal="right" vertical="center" wrapText="1"/>
    </xf>
    <xf numFmtId="3" fontId="2" fillId="7" borderId="9" xfId="0" applyNumberFormat="1" applyFont="1" applyFill="1" applyBorder="1" applyAlignment="1">
      <alignment horizontal="right" vertical="center" wrapText="1"/>
    </xf>
    <xf numFmtId="0" fontId="49" fillId="7" borderId="1" xfId="0" applyFont="1" applyFill="1" applyBorder="1" applyAlignment="1">
      <alignment vertical="center" wrapText="1"/>
    </xf>
    <xf numFmtId="3" fontId="2" fillId="7" borderId="10" xfId="0" applyNumberFormat="1" applyFont="1" applyFill="1" applyBorder="1" applyAlignment="1">
      <alignment horizontal="right" vertical="center" wrapText="1"/>
    </xf>
    <xf numFmtId="0" fontId="51" fillId="7" borderId="1" xfId="0" applyFont="1" applyFill="1" applyBorder="1" applyAlignment="1">
      <alignment vertical="center" wrapText="1"/>
    </xf>
    <xf numFmtId="43" fontId="0" fillId="7" borderId="2" xfId="13" applyFont="1" applyFill="1" applyBorder="1" applyAlignment="1">
      <alignment horizontal="center" vertical="center" wrapText="1"/>
    </xf>
    <xf numFmtId="43" fontId="0" fillId="7" borderId="9" xfId="13" applyFont="1" applyFill="1" applyBorder="1" applyAlignment="1">
      <alignment horizontal="center" vertical="center" wrapText="1"/>
    </xf>
    <xf numFmtId="43" fontId="0" fillId="7" borderId="10" xfId="13" applyFont="1" applyFill="1" applyBorder="1" applyAlignment="1">
      <alignment horizontal="center" vertical="center" wrapText="1"/>
    </xf>
    <xf numFmtId="167" fontId="0" fillId="7" borderId="2" xfId="13" applyNumberFormat="1" applyFont="1" applyFill="1" applyBorder="1" applyAlignment="1">
      <alignment horizontal="center" vertical="center" wrapText="1"/>
    </xf>
    <xf numFmtId="167" fontId="0" fillId="7" borderId="9" xfId="13" applyNumberFormat="1" applyFont="1" applyFill="1" applyBorder="1" applyAlignment="1">
      <alignment horizontal="center" vertical="center" wrapText="1"/>
    </xf>
    <xf numFmtId="3" fontId="0" fillId="7" borderId="2" xfId="0" applyNumberFormat="1" applyFill="1" applyBorder="1" applyAlignment="1">
      <alignment horizontal="right" vertical="center" wrapText="1"/>
    </xf>
    <xf numFmtId="3" fontId="0" fillId="7" borderId="9" xfId="0" applyNumberFormat="1" applyFill="1" applyBorder="1" applyAlignment="1">
      <alignment horizontal="right" vertical="center" wrapText="1"/>
    </xf>
    <xf numFmtId="3" fontId="0" fillId="7" borderId="10" xfId="0" applyNumberFormat="1" applyFill="1" applyBorder="1" applyAlignment="1">
      <alignment horizontal="right" vertical="center" wrapText="1"/>
    </xf>
    <xf numFmtId="0" fontId="53" fillId="0" borderId="1" xfId="0" applyFont="1" applyBorder="1" applyAlignment="1">
      <alignment horizontal="center" vertical="center"/>
    </xf>
    <xf numFmtId="0" fontId="68" fillId="0" borderId="11" xfId="0" applyFont="1" applyBorder="1" applyAlignment="1">
      <alignment horizontal="center"/>
    </xf>
    <xf numFmtId="0" fontId="68" fillId="0" borderId="12" xfId="0" applyFont="1" applyBorder="1" applyAlignment="1">
      <alignment horizontal="center"/>
    </xf>
    <xf numFmtId="0" fontId="68" fillId="0" borderId="13" xfId="0" applyFont="1" applyBorder="1" applyAlignment="1">
      <alignment horizontal="center"/>
    </xf>
    <xf numFmtId="0" fontId="68" fillId="0" borderId="3" xfId="0" applyFont="1" applyBorder="1" applyAlignment="1">
      <alignment horizontal="center"/>
    </xf>
    <xf numFmtId="0" fontId="68" fillId="0" borderId="0" xfId="0" applyFont="1" applyAlignment="1">
      <alignment horizontal="center"/>
    </xf>
    <xf numFmtId="0" fontId="68" fillId="0" borderId="5" xfId="0" applyFont="1" applyBorder="1" applyAlignment="1">
      <alignment horizontal="center"/>
    </xf>
    <xf numFmtId="0" fontId="51" fillId="7" borderId="0" xfId="0" applyFont="1" applyFill="1" applyAlignment="1">
      <alignment horizontal="center" vertical="center" wrapText="1"/>
    </xf>
    <xf numFmtId="0" fontId="51" fillId="7" borderId="1" xfId="0" applyFont="1" applyFill="1" applyBorder="1" applyAlignment="1">
      <alignment horizontal="center" vertical="center" wrapText="1"/>
    </xf>
    <xf numFmtId="0" fontId="51" fillId="7" borderId="11" xfId="0" applyFont="1" applyFill="1" applyBorder="1" applyAlignment="1">
      <alignment horizontal="center" vertical="center" wrapText="1"/>
    </xf>
    <xf numFmtId="0" fontId="51" fillId="7" borderId="12" xfId="0" applyFont="1" applyFill="1" applyBorder="1" applyAlignment="1">
      <alignment horizontal="center" vertical="center" wrapText="1"/>
    </xf>
    <xf numFmtId="0" fontId="51" fillId="7" borderId="13" xfId="0" applyFont="1" applyFill="1" applyBorder="1" applyAlignment="1">
      <alignment horizontal="center" vertical="center" wrapText="1"/>
    </xf>
    <xf numFmtId="0" fontId="51" fillId="7" borderId="8" xfId="0" applyFont="1" applyFill="1" applyBorder="1" applyAlignment="1">
      <alignment horizontal="center" vertical="center" wrapText="1"/>
    </xf>
    <xf numFmtId="0" fontId="51" fillId="7" borderId="11" xfId="0" applyFont="1" applyFill="1" applyBorder="1" applyAlignment="1">
      <alignment horizontal="center" vertical="center"/>
    </xf>
    <xf numFmtId="0" fontId="51" fillId="7" borderId="12" xfId="0" applyFont="1" applyFill="1" applyBorder="1" applyAlignment="1">
      <alignment horizontal="center" vertical="center"/>
    </xf>
    <xf numFmtId="0" fontId="51" fillId="7" borderId="0" xfId="0" applyFont="1" applyFill="1" applyAlignment="1">
      <alignment vertical="center"/>
    </xf>
    <xf numFmtId="0" fontId="55" fillId="0" borderId="0" xfId="0" applyFont="1"/>
    <xf numFmtId="49" fontId="21" fillId="7" borderId="1" xfId="0" applyNumberFormat="1" applyFont="1" applyFill="1" applyBorder="1" applyAlignment="1">
      <alignment vertical="center" wrapText="1"/>
    </xf>
    <xf numFmtId="49" fontId="17" fillId="7" borderId="1" xfId="0" applyNumberFormat="1" applyFont="1" applyFill="1" applyBorder="1" applyAlignment="1">
      <alignment vertical="center" wrapText="1"/>
    </xf>
    <xf numFmtId="49" fontId="9" fillId="0" borderId="1" xfId="0" applyNumberFormat="1" applyFont="1" applyBorder="1" applyAlignment="1">
      <alignment vertical="center" wrapText="1"/>
    </xf>
    <xf numFmtId="49" fontId="9" fillId="7" borderId="1" xfId="0" applyNumberFormat="1" applyFont="1" applyFill="1" applyBorder="1" applyAlignment="1">
      <alignment vertical="center" wrapText="1"/>
    </xf>
    <xf numFmtId="49" fontId="17" fillId="7" borderId="1" xfId="0" applyNumberFormat="1" applyFont="1" applyFill="1" applyBorder="1" applyAlignment="1">
      <alignment horizontal="left" vertical="center" wrapText="1"/>
    </xf>
    <xf numFmtId="49" fontId="9" fillId="7" borderId="1" xfId="0" applyNumberFormat="1" applyFont="1" applyFill="1" applyBorder="1" applyAlignment="1">
      <alignment horizontal="center" vertical="center"/>
    </xf>
    <xf numFmtId="49" fontId="9" fillId="7" borderId="1" xfId="0" applyNumberFormat="1" applyFont="1" applyFill="1" applyBorder="1" applyAlignment="1">
      <alignment horizontal="center" vertical="center" wrapText="1"/>
    </xf>
    <xf numFmtId="49" fontId="9" fillId="0" borderId="1" xfId="0" applyNumberFormat="1" applyFont="1" applyBorder="1" applyAlignment="1">
      <alignment horizontal="center"/>
    </xf>
    <xf numFmtId="49" fontId="9" fillId="0" borderId="1" xfId="0" applyNumberFormat="1" applyFont="1" applyBorder="1" applyAlignment="1">
      <alignment horizontal="center" vertical="center" wrapText="1"/>
    </xf>
    <xf numFmtId="49" fontId="9" fillId="0" borderId="1" xfId="0" applyNumberFormat="1" applyFont="1" applyBorder="1" applyAlignment="1">
      <alignment horizontal="center" vertical="center"/>
    </xf>
    <xf numFmtId="49" fontId="9" fillId="0" borderId="11" xfId="0" applyNumberFormat="1" applyFont="1" applyBorder="1" applyAlignment="1">
      <alignment horizontal="center"/>
    </xf>
    <xf numFmtId="49" fontId="9" fillId="0" borderId="13" xfId="0" applyNumberFormat="1" applyFont="1" applyBorder="1" applyAlignment="1">
      <alignment horizontal="center"/>
    </xf>
    <xf numFmtId="49" fontId="9" fillId="0" borderId="3" xfId="0" applyNumberFormat="1" applyFont="1" applyBorder="1" applyAlignment="1">
      <alignment horizontal="center"/>
    </xf>
    <xf numFmtId="49" fontId="9" fillId="0" borderId="5" xfId="0" applyNumberFormat="1" applyFont="1" applyBorder="1" applyAlignment="1">
      <alignment horizontal="center"/>
    </xf>
    <xf numFmtId="49" fontId="9" fillId="0" borderId="7" xfId="0" applyNumberFormat="1" applyFont="1" applyBorder="1" applyAlignment="1">
      <alignment horizontal="center"/>
    </xf>
    <xf numFmtId="49" fontId="9" fillId="0" borderId="4" xfId="0" applyNumberFormat="1" applyFont="1" applyBorder="1" applyAlignment="1">
      <alignment horizontal="center"/>
    </xf>
    <xf numFmtId="4" fontId="2" fillId="10" borderId="2" xfId="0" applyNumberFormat="1" applyFont="1" applyFill="1" applyBorder="1" applyAlignment="1">
      <alignment horizontal="center" vertical="center" wrapText="1"/>
    </xf>
    <xf numFmtId="4" fontId="2" fillId="10" borderId="9" xfId="0" applyNumberFormat="1" applyFont="1" applyFill="1" applyBorder="1" applyAlignment="1">
      <alignment horizontal="center" vertical="center" wrapText="1"/>
    </xf>
    <xf numFmtId="4" fontId="10" fillId="10" borderId="2" xfId="0" applyNumberFormat="1" applyFont="1" applyFill="1" applyBorder="1" applyAlignment="1">
      <alignment horizontal="center" vertical="center" wrapText="1"/>
    </xf>
    <xf numFmtId="4" fontId="10" fillId="10" borderId="10" xfId="0" applyNumberFormat="1" applyFont="1" applyFill="1" applyBorder="1" applyAlignment="1">
      <alignment horizontal="center" vertical="center" wrapText="1"/>
    </xf>
    <xf numFmtId="4" fontId="2" fillId="7" borderId="8" xfId="0" applyNumberFormat="1" applyFont="1" applyFill="1" applyBorder="1" applyAlignment="1">
      <alignment horizontal="center" vertical="center" wrapText="1"/>
    </xf>
    <xf numFmtId="4" fontId="2" fillId="7" borderId="6" xfId="0" applyNumberFormat="1" applyFont="1" applyFill="1" applyBorder="1" applyAlignment="1">
      <alignment horizontal="center" vertical="center" wrapText="1"/>
    </xf>
    <xf numFmtId="0" fontId="2" fillId="7" borderId="8"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0" fillId="7" borderId="8" xfId="0" applyFill="1" applyBorder="1" applyAlignment="1">
      <alignment horizontal="center" vertical="center" wrapText="1"/>
    </xf>
    <xf numFmtId="0" fontId="0" fillId="7" borderId="15" xfId="0" applyFill="1" applyBorder="1" applyAlignment="1">
      <alignment horizontal="center" vertical="center" wrapText="1"/>
    </xf>
    <xf numFmtId="0" fontId="0" fillId="7" borderId="6" xfId="0" applyFill="1" applyBorder="1" applyAlignment="1">
      <alignment horizontal="center" vertical="center" wrapText="1"/>
    </xf>
    <xf numFmtId="0" fontId="2" fillId="10" borderId="1" xfId="0" applyFont="1" applyFill="1" applyBorder="1" applyAlignment="1">
      <alignment horizontal="center" vertical="center" wrapText="1"/>
    </xf>
    <xf numFmtId="4" fontId="10" fillId="10" borderId="1" xfId="0" applyNumberFormat="1" applyFont="1" applyFill="1" applyBorder="1" applyAlignment="1">
      <alignment horizontal="center" vertical="center" wrapText="1"/>
    </xf>
    <xf numFmtId="9" fontId="10" fillId="10" borderId="1" xfId="0" applyNumberFormat="1" applyFont="1" applyFill="1"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wrapText="1"/>
    </xf>
    <xf numFmtId="9" fontId="2" fillId="10" borderId="8" xfId="0" applyNumberFormat="1" applyFont="1" applyFill="1" applyBorder="1" applyAlignment="1">
      <alignment horizontal="center" vertical="center" wrapText="1"/>
    </xf>
    <xf numFmtId="9" fontId="2" fillId="10" borderId="6" xfId="0" applyNumberFormat="1" applyFont="1" applyFill="1" applyBorder="1" applyAlignment="1">
      <alignment horizontal="center" vertical="center" wrapText="1"/>
    </xf>
    <xf numFmtId="0" fontId="56" fillId="0" borderId="8" xfId="0" applyFont="1" applyBorder="1" applyAlignment="1">
      <alignment horizontal="center" vertical="center" wrapText="1"/>
    </xf>
    <xf numFmtId="0" fontId="56" fillId="0" borderId="15" xfId="0" applyFont="1" applyBorder="1" applyAlignment="1">
      <alignment horizontal="center" vertical="center" wrapText="1"/>
    </xf>
    <xf numFmtId="0" fontId="56" fillId="0" borderId="6" xfId="0" applyFont="1" applyBorder="1" applyAlignment="1">
      <alignment horizontal="center" vertical="center" wrapText="1"/>
    </xf>
    <xf numFmtId="9" fontId="2" fillId="10" borderId="11" xfId="0" applyNumberFormat="1" applyFont="1" applyFill="1" applyBorder="1" applyAlignment="1">
      <alignment horizontal="center" vertical="center" wrapText="1"/>
    </xf>
    <xf numFmtId="9" fontId="2" fillId="10" borderId="13" xfId="0" applyNumberFormat="1" applyFont="1" applyFill="1" applyBorder="1" applyAlignment="1">
      <alignment horizontal="center" vertical="center" wrapText="1"/>
    </xf>
    <xf numFmtId="9" fontId="2" fillId="10" borderId="3" xfId="0" applyNumberFormat="1" applyFont="1" applyFill="1" applyBorder="1" applyAlignment="1">
      <alignment horizontal="center" vertical="center" wrapText="1"/>
    </xf>
    <xf numFmtId="9" fontId="2" fillId="10" borderId="5" xfId="0" applyNumberFormat="1" applyFont="1" applyFill="1" applyBorder="1" applyAlignment="1">
      <alignment horizontal="center" vertical="center" wrapText="1"/>
    </xf>
    <xf numFmtId="9" fontId="2" fillId="10" borderId="7" xfId="0" applyNumberFormat="1" applyFont="1" applyFill="1" applyBorder="1" applyAlignment="1">
      <alignment horizontal="center" vertical="center" wrapText="1"/>
    </xf>
    <xf numFmtId="9" fontId="2" fillId="10" borderId="4" xfId="0" applyNumberFormat="1" applyFont="1" applyFill="1" applyBorder="1" applyAlignment="1">
      <alignment horizontal="center" vertical="center" wrapText="1"/>
    </xf>
    <xf numFmtId="9" fontId="2" fillId="10" borderId="2" xfId="0" applyNumberFormat="1" applyFont="1" applyFill="1" applyBorder="1" applyAlignment="1">
      <alignment horizontal="center" vertical="center" wrapText="1"/>
    </xf>
    <xf numFmtId="9" fontId="2" fillId="10" borderId="10" xfId="0" applyNumberFormat="1" applyFont="1" applyFill="1" applyBorder="1" applyAlignment="1">
      <alignment horizontal="center" vertical="center" wrapText="1"/>
    </xf>
    <xf numFmtId="9" fontId="2" fillId="10" borderId="9" xfId="0" applyNumberFormat="1"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4" fontId="2" fillId="10" borderId="12" xfId="0" applyNumberFormat="1" applyFont="1" applyFill="1" applyBorder="1" applyAlignment="1">
      <alignment horizontal="center" vertical="center" wrapText="1"/>
    </xf>
    <xf numFmtId="4" fontId="2" fillId="10" borderId="13" xfId="0" applyNumberFormat="1" applyFont="1" applyFill="1" applyBorder="1" applyAlignment="1">
      <alignment horizontal="center" vertical="center" wrapText="1"/>
    </xf>
    <xf numFmtId="4" fontId="2" fillId="10" borderId="14" xfId="0" applyNumberFormat="1" applyFont="1" applyFill="1" applyBorder="1" applyAlignment="1">
      <alignment horizontal="center" vertical="center" wrapText="1"/>
    </xf>
    <xf numFmtId="4" fontId="2" fillId="10" borderId="4" xfId="0" applyNumberFormat="1" applyFont="1" applyFill="1" applyBorder="1" applyAlignment="1">
      <alignment horizontal="center" vertical="center" wrapText="1"/>
    </xf>
    <xf numFmtId="4" fontId="2" fillId="10" borderId="10" xfId="0" applyNumberFormat="1" applyFont="1" applyFill="1" applyBorder="1" applyAlignment="1">
      <alignment horizontal="center" vertical="center" wrapText="1"/>
    </xf>
    <xf numFmtId="4" fontId="2" fillId="10" borderId="8" xfId="0" applyNumberFormat="1" applyFont="1" applyFill="1" applyBorder="1" applyAlignment="1">
      <alignment horizontal="center" vertical="center" wrapText="1"/>
    </xf>
    <xf numFmtId="4" fontId="2" fillId="10" borderId="6" xfId="0" applyNumberFormat="1" applyFont="1" applyFill="1" applyBorder="1" applyAlignment="1">
      <alignment horizontal="center" vertical="center" wrapText="1"/>
    </xf>
    <xf numFmtId="0" fontId="65" fillId="5" borderId="19" xfId="0" applyFont="1" applyFill="1" applyBorder="1" applyAlignment="1">
      <alignment horizontal="left" vertical="center" wrapText="1"/>
    </xf>
    <xf numFmtId="0" fontId="65" fillId="5" borderId="28" xfId="0" applyFont="1" applyFill="1" applyBorder="1" applyAlignment="1">
      <alignment horizontal="left" vertical="center" wrapText="1"/>
    </xf>
    <xf numFmtId="0" fontId="65" fillId="5" borderId="20" xfId="0" applyFont="1" applyFill="1" applyBorder="1" applyAlignment="1">
      <alignment horizontal="left" vertical="center" wrapText="1"/>
    </xf>
    <xf numFmtId="0" fontId="65" fillId="5" borderId="22" xfId="0" applyFont="1" applyFill="1" applyBorder="1" applyAlignment="1">
      <alignment horizontal="left" vertical="center" wrapText="1"/>
    </xf>
    <xf numFmtId="0" fontId="65" fillId="5" borderId="29" xfId="0" applyFont="1" applyFill="1" applyBorder="1" applyAlignment="1">
      <alignment horizontal="left" vertical="center" wrapText="1"/>
    </xf>
    <xf numFmtId="0" fontId="65" fillId="5" borderId="23" xfId="0" applyFont="1" applyFill="1" applyBorder="1" applyAlignment="1">
      <alignment horizontal="left" vertical="center" wrapText="1"/>
    </xf>
    <xf numFmtId="0" fontId="66" fillId="5" borderId="24" xfId="0" applyFont="1" applyFill="1" applyBorder="1" applyAlignment="1">
      <alignment horizontal="left" vertical="center" wrapText="1"/>
    </xf>
    <xf numFmtId="0" fontId="66" fillId="5" borderId="30" xfId="0" applyFont="1" applyFill="1" applyBorder="1" applyAlignment="1">
      <alignment horizontal="left" vertical="center" wrapText="1"/>
    </xf>
    <xf numFmtId="0" fontId="66" fillId="5" borderId="25" xfId="0" applyFont="1" applyFill="1" applyBorder="1" applyAlignment="1">
      <alignment horizontal="left" vertical="center" wrapText="1"/>
    </xf>
    <xf numFmtId="0" fontId="66" fillId="5" borderId="24" xfId="0" applyFont="1" applyFill="1" applyBorder="1" applyAlignment="1">
      <alignment horizontal="justify" vertical="center" wrapText="1"/>
    </xf>
    <xf numFmtId="0" fontId="66" fillId="5" borderId="30" xfId="0" applyFont="1" applyFill="1" applyBorder="1" applyAlignment="1">
      <alignment horizontal="justify" vertical="center" wrapText="1"/>
    </xf>
    <xf numFmtId="0" fontId="66" fillId="5" borderId="25" xfId="0" applyFont="1" applyFill="1" applyBorder="1" applyAlignment="1">
      <alignment horizontal="justify" vertical="center" wrapText="1"/>
    </xf>
    <xf numFmtId="0" fontId="66" fillId="5" borderId="26" xfId="0" applyFont="1" applyFill="1" applyBorder="1" applyAlignment="1">
      <alignment horizontal="justify" vertical="center" wrapText="1"/>
    </xf>
    <xf numFmtId="0" fontId="66" fillId="5" borderId="27" xfId="0" applyFont="1" applyFill="1" applyBorder="1" applyAlignment="1">
      <alignment horizontal="justify" vertical="center" wrapText="1"/>
    </xf>
    <xf numFmtId="0" fontId="14" fillId="0" borderId="9" xfId="0" applyFont="1" applyBorder="1" applyAlignment="1">
      <alignment horizontal="center" vertical="center" wrapText="1"/>
    </xf>
    <xf numFmtId="0" fontId="14" fillId="0" borderId="8" xfId="0" applyFont="1" applyBorder="1" applyAlignment="1">
      <alignment horizontal="center" vertical="center" wrapText="1"/>
    </xf>
    <xf numFmtId="0" fontId="9" fillId="0" borderId="11" xfId="17" applyFont="1" applyBorder="1" applyAlignment="1">
      <alignment horizontal="center" vertical="center" wrapText="1"/>
    </xf>
    <xf numFmtId="0" fontId="9" fillId="0" borderId="13" xfId="17" applyFont="1" applyBorder="1" applyAlignment="1">
      <alignment horizontal="center" vertical="center" wrapText="1"/>
    </xf>
    <xf numFmtId="0" fontId="9" fillId="0" borderId="3" xfId="17" applyFont="1" applyBorder="1" applyAlignment="1">
      <alignment horizontal="center" vertical="center" wrapText="1"/>
    </xf>
    <xf numFmtId="0" fontId="9" fillId="0" borderId="5" xfId="17" applyFont="1" applyBorder="1" applyAlignment="1">
      <alignment horizontal="center" vertical="center" wrapText="1"/>
    </xf>
    <xf numFmtId="0" fontId="9" fillId="0" borderId="7" xfId="17" applyFont="1" applyBorder="1" applyAlignment="1">
      <alignment horizontal="center" vertical="center" wrapText="1"/>
    </xf>
    <xf numFmtId="0" fontId="9" fillId="0" borderId="4" xfId="17" applyFont="1" applyBorder="1" applyAlignment="1">
      <alignment horizontal="center" vertical="center" wrapText="1"/>
    </xf>
    <xf numFmtId="4" fontId="2" fillId="0" borderId="2" xfId="0" applyNumberFormat="1" applyFont="1" applyBorder="1" applyAlignment="1">
      <alignment horizontal="center" vertical="center" wrapText="1"/>
    </xf>
    <xf numFmtId="4" fontId="2" fillId="0" borderId="9" xfId="0" applyNumberFormat="1" applyFont="1" applyBorder="1" applyAlignment="1">
      <alignment horizontal="center" vertical="center" wrapText="1"/>
    </xf>
    <xf numFmtId="0" fontId="10" fillId="0" borderId="11" xfId="4" applyFont="1" applyFill="1" applyBorder="1" applyAlignment="1">
      <alignment horizontal="center" vertical="center"/>
    </xf>
    <xf numFmtId="0" fontId="10" fillId="0" borderId="13" xfId="4" applyFont="1" applyFill="1" applyBorder="1" applyAlignment="1">
      <alignment horizontal="center" vertical="center"/>
    </xf>
    <xf numFmtId="0" fontId="10" fillId="0" borderId="3" xfId="4" applyFont="1" applyFill="1" applyBorder="1" applyAlignment="1">
      <alignment horizontal="center" vertical="center"/>
    </xf>
    <xf numFmtId="0" fontId="10" fillId="0" borderId="5" xfId="4" applyFont="1" applyFill="1" applyBorder="1" applyAlignment="1">
      <alignment horizontal="center" vertical="center"/>
    </xf>
    <xf numFmtId="0" fontId="10" fillId="0" borderId="7" xfId="4" applyFont="1" applyFill="1" applyBorder="1" applyAlignment="1">
      <alignment horizontal="center" vertical="center"/>
    </xf>
    <xf numFmtId="0" fontId="10" fillId="0" borderId="4" xfId="4" applyFont="1" applyFill="1" applyBorder="1" applyAlignment="1">
      <alignment horizontal="center" vertical="center"/>
    </xf>
    <xf numFmtId="0" fontId="2" fillId="0" borderId="2" xfId="0" applyFont="1" applyBorder="1" applyAlignment="1">
      <alignment horizontal="left" vertical="center" wrapText="1"/>
    </xf>
    <xf numFmtId="0" fontId="2" fillId="0" borderId="10" xfId="0" applyFont="1" applyBorder="1" applyAlignment="1">
      <alignment horizontal="left" vertical="center" wrapText="1"/>
    </xf>
    <xf numFmtId="0" fontId="10" fillId="0" borderId="11" xfId="3" applyFont="1" applyBorder="1" applyAlignment="1">
      <alignment horizontal="center" vertical="center"/>
    </xf>
    <xf numFmtId="0" fontId="10" fillId="0" borderId="13" xfId="3" applyFont="1" applyBorder="1" applyAlignment="1">
      <alignment horizontal="center" vertical="center"/>
    </xf>
    <xf numFmtId="0" fontId="10" fillId="0" borderId="3" xfId="3" applyFont="1" applyBorder="1" applyAlignment="1">
      <alignment horizontal="center" vertical="center"/>
    </xf>
    <xf numFmtId="0" fontId="10" fillId="0" borderId="5" xfId="3" applyFont="1" applyBorder="1" applyAlignment="1">
      <alignment horizontal="center" vertical="center"/>
    </xf>
    <xf numFmtId="0" fontId="10" fillId="0" borderId="7" xfId="3" applyFont="1" applyBorder="1" applyAlignment="1">
      <alignment horizontal="center" vertical="center"/>
    </xf>
    <xf numFmtId="0" fontId="10" fillId="0" borderId="4" xfId="3" applyFont="1" applyBorder="1" applyAlignment="1">
      <alignment horizontal="center" vertical="center"/>
    </xf>
    <xf numFmtId="0" fontId="10" fillId="0" borderId="2" xfId="3" applyFont="1" applyBorder="1" applyAlignment="1">
      <alignment horizontal="center" vertical="center"/>
    </xf>
    <xf numFmtId="0" fontId="10" fillId="0" borderId="10" xfId="3" applyFont="1" applyBorder="1" applyAlignment="1">
      <alignment horizontal="center" vertical="center"/>
    </xf>
    <xf numFmtId="0" fontId="10" fillId="0" borderId="9" xfId="3" applyFont="1" applyBorder="1" applyAlignment="1">
      <alignment horizontal="center" vertical="center"/>
    </xf>
    <xf numFmtId="0" fontId="10" fillId="0" borderId="8" xfId="5" applyFont="1" applyFill="1" applyBorder="1" applyAlignment="1">
      <alignment horizontal="center" vertical="center" wrapText="1"/>
    </xf>
    <xf numFmtId="0" fontId="10" fillId="0" borderId="15" xfId="5" applyFont="1" applyFill="1" applyBorder="1" applyAlignment="1">
      <alignment horizontal="center" vertical="center" wrapText="1"/>
    </xf>
    <xf numFmtId="0" fontId="10" fillId="0" borderId="6" xfId="5" applyFont="1" applyFill="1" applyBorder="1" applyAlignment="1">
      <alignment horizontal="center" vertical="center" wrapText="1"/>
    </xf>
  </cellXfs>
  <cellStyles count="18">
    <cellStyle name="=C:\WINNT35\SYSTEM32\COMMAND.COM" xfId="3" xr:uid="{1C2FF5B1-BE3F-490E-9142-BEC2312CA787}"/>
    <cellStyle name="greyed" xfId="6" xr:uid="{661A0B72-79A1-4827-85B7-076096BA9CF1}"/>
    <cellStyle name="Heading 1 2" xfId="1" xr:uid="{9471576A-C74A-49D9-AA22-2B19AA8251C1}"/>
    <cellStyle name="Heading 2 2" xfId="4" xr:uid="{B2D4AE6B-F1EF-4C40-98CB-23FA69C9FE07}"/>
    <cellStyle name="HeadingTable" xfId="5" xr:uid="{610DE6CE-D5F9-4F1F-A2AB-BDE489E975A7}"/>
    <cellStyle name="Hyperkobling" xfId="11" builtinId="8"/>
    <cellStyle name="Hyperkobling 2" xfId="12" xr:uid="{B16AC7DF-8E9F-4954-8F1C-A969F64E0C82}"/>
    <cellStyle name="Komma" xfId="13" builtinId="3"/>
    <cellStyle name="Komma 2" xfId="16" xr:uid="{507DF20D-295F-4273-836D-A1673C413617}"/>
    <cellStyle name="Normal" xfId="0" builtinId="0"/>
    <cellStyle name="Normal 12 3" xfId="15" xr:uid="{0B153EEC-58E7-45D1-B24F-DEB59082479B}"/>
    <cellStyle name="Normal 2" xfId="2" xr:uid="{74190FE3-3F32-468D-A380-D2A37B7C534A}"/>
    <cellStyle name="Normal 2 2" xfId="9" xr:uid="{54C0DA76-E840-48A3-8DB3-CE5A96855838}"/>
    <cellStyle name="Normal 2 2 2" xfId="8" xr:uid="{EAC4087B-42E7-4CEA-A032-4C7516217372}"/>
    <cellStyle name="Normal 2_CEBS 2009 38 Annex 1 (CP06rev2 FINREP templates)" xfId="10" xr:uid="{00240A78-A28D-49C9-B88F-107E394BD0F9}"/>
    <cellStyle name="Normal_20 OPR" xfId="17" xr:uid="{286BB1F7-AB38-49C4-AF1C-695FD95041C9}"/>
    <cellStyle name="optionalExposure" xfId="7" xr:uid="{71DB7E5D-7BFA-4C0B-9705-5B3218F71E22}"/>
    <cellStyle name="Prosent" xfId="14" builtinId="5"/>
  </cellStyles>
  <dxfs count="14">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hyperlink" Target="#Contents!A1"/></Relationships>
</file>

<file path=xl/drawings/_rels/drawing20.xml.rels><?xml version="1.0" encoding="UTF-8" standalone="yes"?>
<Relationships xmlns="http://schemas.openxmlformats.org/package/2006/relationships"><Relationship Id="rId1" Type="http://schemas.openxmlformats.org/officeDocument/2006/relationships/hyperlink" Target="#Contents!A1"/></Relationships>
</file>

<file path=xl/drawings/_rels/drawing21.xml.rels><?xml version="1.0" encoding="UTF-8" standalone="yes"?>
<Relationships xmlns="http://schemas.openxmlformats.org/package/2006/relationships"><Relationship Id="rId1" Type="http://schemas.openxmlformats.org/officeDocument/2006/relationships/hyperlink" Target="#Contents!A1"/></Relationships>
</file>

<file path=xl/drawings/_rels/drawing22.xml.rels><?xml version="1.0" encoding="UTF-8" standalone="yes"?>
<Relationships xmlns="http://schemas.openxmlformats.org/package/2006/relationships"><Relationship Id="rId1" Type="http://schemas.openxmlformats.org/officeDocument/2006/relationships/hyperlink" Target="#Contents!A1"/></Relationships>
</file>

<file path=xl/drawings/_rels/drawing23.xml.rels><?xml version="1.0" encoding="UTF-8" standalone="yes"?>
<Relationships xmlns="http://schemas.openxmlformats.org/package/2006/relationships"><Relationship Id="rId1" Type="http://schemas.openxmlformats.org/officeDocument/2006/relationships/hyperlink" Target="#Contents!A1"/></Relationships>
</file>

<file path=xl/drawings/_rels/drawing24.xml.rels><?xml version="1.0" encoding="UTF-8" standalone="yes"?>
<Relationships xmlns="http://schemas.openxmlformats.org/package/2006/relationships"><Relationship Id="rId1" Type="http://schemas.openxmlformats.org/officeDocument/2006/relationships/hyperlink" Target="#Contents!A1"/></Relationships>
</file>

<file path=xl/drawings/_rels/drawing25.xml.rels><?xml version="1.0" encoding="UTF-8" standalone="yes"?>
<Relationships xmlns="http://schemas.openxmlformats.org/package/2006/relationships"><Relationship Id="rId1" Type="http://schemas.openxmlformats.org/officeDocument/2006/relationships/hyperlink" Target="#Contents!A1"/></Relationships>
</file>

<file path=xl/drawings/_rels/drawing26.xml.rels><?xml version="1.0" encoding="UTF-8" standalone="yes"?>
<Relationships xmlns="http://schemas.openxmlformats.org/package/2006/relationships"><Relationship Id="rId1" Type="http://schemas.openxmlformats.org/officeDocument/2006/relationships/hyperlink" Target="#Contents!A1"/></Relationships>
</file>

<file path=xl/drawings/_rels/drawing27.xml.rels><?xml version="1.0" encoding="UTF-8" standalone="yes"?>
<Relationships xmlns="http://schemas.openxmlformats.org/package/2006/relationships"><Relationship Id="rId1" Type="http://schemas.openxmlformats.org/officeDocument/2006/relationships/hyperlink" Target="#Contents!A1"/></Relationships>
</file>

<file path=xl/drawings/_rels/drawing28.xml.rels><?xml version="1.0" encoding="UTF-8" standalone="yes"?>
<Relationships xmlns="http://schemas.openxmlformats.org/package/2006/relationships"><Relationship Id="rId1" Type="http://schemas.openxmlformats.org/officeDocument/2006/relationships/hyperlink" Target="#Contents!A1"/></Relationships>
</file>

<file path=xl/drawings/_rels/drawing29.xml.rels><?xml version="1.0" encoding="UTF-8" standalone="yes"?>
<Relationships xmlns="http://schemas.openxmlformats.org/package/2006/relationships"><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1" Type="http://schemas.openxmlformats.org/officeDocument/2006/relationships/hyperlink" Target="#Contents!A1"/></Relationships>
</file>

<file path=xl/drawings/_rels/drawing30.xml.rels><?xml version="1.0" encoding="UTF-8" standalone="yes"?>
<Relationships xmlns="http://schemas.openxmlformats.org/package/2006/relationships"><Relationship Id="rId1" Type="http://schemas.openxmlformats.org/officeDocument/2006/relationships/hyperlink" Target="#Contents!A1"/></Relationships>
</file>

<file path=xl/drawings/_rels/drawing31.xml.rels><?xml version="1.0" encoding="UTF-8" standalone="yes"?>
<Relationships xmlns="http://schemas.openxmlformats.org/package/2006/relationships"><Relationship Id="rId1" Type="http://schemas.openxmlformats.org/officeDocument/2006/relationships/hyperlink" Target="#Contents!A1"/></Relationships>
</file>

<file path=xl/drawings/_rels/drawing32.xml.rels><?xml version="1.0" encoding="UTF-8" standalone="yes"?>
<Relationships xmlns="http://schemas.openxmlformats.org/package/2006/relationships"><Relationship Id="rId1" Type="http://schemas.openxmlformats.org/officeDocument/2006/relationships/hyperlink" Target="#Contents!A1"/></Relationships>
</file>

<file path=xl/drawings/_rels/drawing33.xml.rels><?xml version="1.0" encoding="UTF-8" standalone="yes"?>
<Relationships xmlns="http://schemas.openxmlformats.org/package/2006/relationships"><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1</xdr:col>
      <xdr:colOff>1281482</xdr:colOff>
      <xdr:row>0</xdr:row>
      <xdr:rowOff>78848</xdr:rowOff>
    </xdr:from>
    <xdr:to>
      <xdr:col>1</xdr:col>
      <xdr:colOff>5237465</xdr:colOff>
      <xdr:row>0</xdr:row>
      <xdr:rowOff>1031135</xdr:rowOff>
    </xdr:to>
    <xdr:pic>
      <xdr:nvPicPr>
        <xdr:cNvPr id="2" name="Bilde 1">
          <a:extLst>
            <a:ext uri="{FF2B5EF4-FFF2-40B4-BE49-F238E27FC236}">
              <a16:creationId xmlns:a16="http://schemas.microsoft.com/office/drawing/2014/main" id="{13707801-BE13-4DAF-9949-9B029EE01A46}"/>
            </a:ext>
          </a:extLst>
        </xdr:cNvPr>
        <xdr:cNvPicPr>
          <a:picLocks noChangeAspect="1"/>
        </xdr:cNvPicPr>
      </xdr:nvPicPr>
      <xdr:blipFill>
        <a:blip xmlns:r="http://schemas.openxmlformats.org/officeDocument/2006/relationships" r:embed="rId1"/>
        <a:stretch>
          <a:fillRect/>
        </a:stretch>
      </xdr:blipFill>
      <xdr:spPr>
        <a:xfrm>
          <a:off x="2068247" y="78848"/>
          <a:ext cx="3963603" cy="95228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38644</xdr:colOff>
      <xdr:row>2</xdr:row>
      <xdr:rowOff>54157</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E8250253-4E5C-4836-8969-889C9B55E620}"/>
            </a:ext>
          </a:extLst>
        </xdr:cNvPr>
        <xdr:cNvSpPr/>
      </xdr:nvSpPr>
      <xdr:spPr>
        <a:xfrm>
          <a:off x="0" y="323850"/>
          <a:ext cx="829219"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38644</xdr:colOff>
      <xdr:row>2</xdr:row>
      <xdr:rowOff>54157</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EB919573-E4AA-4CB0-BC7B-39B7D16ADDC2}"/>
            </a:ext>
          </a:extLst>
        </xdr:cNvPr>
        <xdr:cNvSpPr/>
      </xdr:nvSpPr>
      <xdr:spPr>
        <a:xfrm>
          <a:off x="0" y="323850"/>
          <a:ext cx="829219"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307249</xdr:colOff>
      <xdr:row>2</xdr:row>
      <xdr:rowOff>54157</xdr:rowOff>
    </xdr:to>
    <xdr:sp macro="" textlink="">
      <xdr:nvSpPr>
        <xdr:cNvPr id="12" name="Rektangel 11">
          <a:hlinkClick xmlns:r="http://schemas.openxmlformats.org/officeDocument/2006/relationships" r:id="rId1"/>
          <a:extLst>
            <a:ext uri="{FF2B5EF4-FFF2-40B4-BE49-F238E27FC236}">
              <a16:creationId xmlns:a16="http://schemas.microsoft.com/office/drawing/2014/main" id="{6DD6B8CD-EB94-4F7F-BA48-202F83031CFC}"/>
            </a:ext>
          </a:extLst>
        </xdr:cNvPr>
        <xdr:cNvSpPr/>
      </xdr:nvSpPr>
      <xdr:spPr>
        <a:xfrm>
          <a:off x="0" y="323850"/>
          <a:ext cx="840649"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164374</xdr:colOff>
      <xdr:row>2</xdr:row>
      <xdr:rowOff>57967</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5BB6C365-E66D-48A9-8603-91C27F332B97}"/>
            </a:ext>
          </a:extLst>
        </xdr:cNvPr>
        <xdr:cNvSpPr/>
      </xdr:nvSpPr>
      <xdr:spPr>
        <a:xfrm>
          <a:off x="0" y="323850"/>
          <a:ext cx="831124" cy="23894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40549</xdr:colOff>
      <xdr:row>2</xdr:row>
      <xdr:rowOff>54157</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B622B39D-0C98-4E69-8153-4A6709BFDC3E}"/>
            </a:ext>
          </a:extLst>
        </xdr:cNvPr>
        <xdr:cNvSpPr/>
      </xdr:nvSpPr>
      <xdr:spPr>
        <a:xfrm>
          <a:off x="0" y="323850"/>
          <a:ext cx="831124"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40549</xdr:colOff>
      <xdr:row>2</xdr:row>
      <xdr:rowOff>57967</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E6370F0A-0615-4DED-80F3-BA185124D698}"/>
            </a:ext>
          </a:extLst>
        </xdr:cNvPr>
        <xdr:cNvSpPr/>
      </xdr:nvSpPr>
      <xdr:spPr>
        <a:xfrm>
          <a:off x="0" y="323850"/>
          <a:ext cx="831124" cy="23894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40549</xdr:colOff>
      <xdr:row>2</xdr:row>
      <xdr:rowOff>54157</xdr:rowOff>
    </xdr:to>
    <xdr:sp macro="" textlink="">
      <xdr:nvSpPr>
        <xdr:cNvPr id="3" name="Rektangel 2">
          <a:hlinkClick xmlns:r="http://schemas.openxmlformats.org/officeDocument/2006/relationships" r:id="rId1"/>
          <a:extLst>
            <a:ext uri="{FF2B5EF4-FFF2-40B4-BE49-F238E27FC236}">
              <a16:creationId xmlns:a16="http://schemas.microsoft.com/office/drawing/2014/main" id="{AADD2980-0C0C-4DA5-803E-244779ECC4F3}"/>
            </a:ext>
          </a:extLst>
        </xdr:cNvPr>
        <xdr:cNvSpPr/>
      </xdr:nvSpPr>
      <xdr:spPr>
        <a:xfrm>
          <a:off x="0" y="323850"/>
          <a:ext cx="831124"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53884</xdr:colOff>
      <xdr:row>2</xdr:row>
      <xdr:rowOff>57967</xdr:rowOff>
    </xdr:to>
    <xdr:sp macro="" textlink="">
      <xdr:nvSpPr>
        <xdr:cNvPr id="3" name="Rektangel 2">
          <a:hlinkClick xmlns:r="http://schemas.openxmlformats.org/officeDocument/2006/relationships" r:id="rId1"/>
          <a:extLst>
            <a:ext uri="{FF2B5EF4-FFF2-40B4-BE49-F238E27FC236}">
              <a16:creationId xmlns:a16="http://schemas.microsoft.com/office/drawing/2014/main" id="{EABFA198-46C9-45D8-88AA-AAD301C462C3}"/>
            </a:ext>
          </a:extLst>
        </xdr:cNvPr>
        <xdr:cNvSpPr/>
      </xdr:nvSpPr>
      <xdr:spPr>
        <a:xfrm>
          <a:off x="0" y="323850"/>
          <a:ext cx="844459" cy="23894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50074</xdr:colOff>
      <xdr:row>2</xdr:row>
      <xdr:rowOff>54157</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03577B97-7F1C-4BCB-97E7-F8F105AC5524}"/>
            </a:ext>
          </a:extLst>
        </xdr:cNvPr>
        <xdr:cNvSpPr/>
      </xdr:nvSpPr>
      <xdr:spPr>
        <a:xfrm>
          <a:off x="0" y="323850"/>
          <a:ext cx="840649"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297724</xdr:colOff>
      <xdr:row>2</xdr:row>
      <xdr:rowOff>54157</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F07243C4-5724-4066-AC94-E94081EFD289}"/>
            </a:ext>
          </a:extLst>
        </xdr:cNvPr>
        <xdr:cNvSpPr/>
      </xdr:nvSpPr>
      <xdr:spPr>
        <a:xfrm>
          <a:off x="0" y="323850"/>
          <a:ext cx="840649"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48169</xdr:colOff>
      <xdr:row>2</xdr:row>
      <xdr:rowOff>50347</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C0F5BA44-F4C8-4702-ACD8-3584424B0F59}"/>
            </a:ext>
          </a:extLst>
        </xdr:cNvPr>
        <xdr:cNvSpPr/>
      </xdr:nvSpPr>
      <xdr:spPr>
        <a:xfrm>
          <a:off x="0" y="180975"/>
          <a:ext cx="840649"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307249</xdr:colOff>
      <xdr:row>2</xdr:row>
      <xdr:rowOff>54157</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0EA11144-1CCF-4816-8FC9-28F89D2FDBEE}"/>
            </a:ext>
          </a:extLst>
        </xdr:cNvPr>
        <xdr:cNvSpPr/>
      </xdr:nvSpPr>
      <xdr:spPr>
        <a:xfrm>
          <a:off x="0" y="323850"/>
          <a:ext cx="840649"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40549</xdr:colOff>
      <xdr:row>2</xdr:row>
      <xdr:rowOff>54157</xdr:rowOff>
    </xdr:to>
    <xdr:sp macro="" textlink="">
      <xdr:nvSpPr>
        <xdr:cNvPr id="8" name="Rektangel 7">
          <a:hlinkClick xmlns:r="http://schemas.openxmlformats.org/officeDocument/2006/relationships" r:id="rId1"/>
          <a:extLst>
            <a:ext uri="{FF2B5EF4-FFF2-40B4-BE49-F238E27FC236}">
              <a16:creationId xmlns:a16="http://schemas.microsoft.com/office/drawing/2014/main" id="{352E35FB-59DF-42D9-96FD-B3CCE525AF5E}"/>
            </a:ext>
          </a:extLst>
        </xdr:cNvPr>
        <xdr:cNvSpPr/>
      </xdr:nvSpPr>
      <xdr:spPr>
        <a:xfrm>
          <a:off x="0" y="323850"/>
          <a:ext cx="831124"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69124</xdr:colOff>
      <xdr:row>2</xdr:row>
      <xdr:rowOff>57967</xdr:rowOff>
    </xdr:to>
    <xdr:sp macro="" textlink="">
      <xdr:nvSpPr>
        <xdr:cNvPr id="5" name="Rektangel 4">
          <a:hlinkClick xmlns:r="http://schemas.openxmlformats.org/officeDocument/2006/relationships" r:id="rId1"/>
          <a:extLst>
            <a:ext uri="{FF2B5EF4-FFF2-40B4-BE49-F238E27FC236}">
              <a16:creationId xmlns:a16="http://schemas.microsoft.com/office/drawing/2014/main" id="{7E14FC30-2EC7-4064-A8F5-9E0C964989E0}"/>
            </a:ext>
          </a:extLst>
        </xdr:cNvPr>
        <xdr:cNvSpPr/>
      </xdr:nvSpPr>
      <xdr:spPr>
        <a:xfrm>
          <a:off x="0" y="323850"/>
          <a:ext cx="859699" cy="23894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67219</xdr:colOff>
      <xdr:row>2</xdr:row>
      <xdr:rowOff>54157</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94A68C49-5C0F-4B54-A32C-67D63A8363D2}"/>
            </a:ext>
          </a:extLst>
        </xdr:cNvPr>
        <xdr:cNvSpPr/>
      </xdr:nvSpPr>
      <xdr:spPr>
        <a:xfrm>
          <a:off x="0" y="323850"/>
          <a:ext cx="857794"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36739</xdr:colOff>
      <xdr:row>2</xdr:row>
      <xdr:rowOff>54157</xdr:rowOff>
    </xdr:to>
    <xdr:sp macro="" textlink="">
      <xdr:nvSpPr>
        <xdr:cNvPr id="3" name="Rektangel 2">
          <a:hlinkClick xmlns:r="http://schemas.openxmlformats.org/officeDocument/2006/relationships" r:id="rId1"/>
          <a:extLst>
            <a:ext uri="{FF2B5EF4-FFF2-40B4-BE49-F238E27FC236}">
              <a16:creationId xmlns:a16="http://schemas.microsoft.com/office/drawing/2014/main" id="{8958BA8F-3B3C-4BC4-9FFD-7FA5BD37E45B}"/>
            </a:ext>
          </a:extLst>
        </xdr:cNvPr>
        <xdr:cNvSpPr/>
      </xdr:nvSpPr>
      <xdr:spPr>
        <a:xfrm>
          <a:off x="0" y="323850"/>
          <a:ext cx="827314"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36739</xdr:colOff>
      <xdr:row>2</xdr:row>
      <xdr:rowOff>57967</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3049BB48-44B9-4E06-9D4B-6CDBADD936D9}"/>
            </a:ext>
          </a:extLst>
        </xdr:cNvPr>
        <xdr:cNvSpPr/>
      </xdr:nvSpPr>
      <xdr:spPr>
        <a:xfrm>
          <a:off x="0" y="323850"/>
          <a:ext cx="827314" cy="23894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40549</xdr:colOff>
      <xdr:row>2</xdr:row>
      <xdr:rowOff>57967</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9FF6335C-4728-4C6D-AC23-369DBBE02E87}"/>
            </a:ext>
          </a:extLst>
        </xdr:cNvPr>
        <xdr:cNvSpPr/>
      </xdr:nvSpPr>
      <xdr:spPr>
        <a:xfrm>
          <a:off x="0" y="266700"/>
          <a:ext cx="831124" cy="23894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40549</xdr:colOff>
      <xdr:row>2</xdr:row>
      <xdr:rowOff>54157</xdr:rowOff>
    </xdr:to>
    <xdr:sp macro="" textlink="">
      <xdr:nvSpPr>
        <xdr:cNvPr id="3" name="Rektangel 2">
          <a:hlinkClick xmlns:r="http://schemas.openxmlformats.org/officeDocument/2006/relationships" r:id="rId1"/>
          <a:extLst>
            <a:ext uri="{FF2B5EF4-FFF2-40B4-BE49-F238E27FC236}">
              <a16:creationId xmlns:a16="http://schemas.microsoft.com/office/drawing/2014/main" id="{39E8F213-6122-4085-AFA6-D0E199684B5A}"/>
            </a:ext>
          </a:extLst>
        </xdr:cNvPr>
        <xdr:cNvSpPr/>
      </xdr:nvSpPr>
      <xdr:spPr>
        <a:xfrm>
          <a:off x="0" y="323850"/>
          <a:ext cx="831124"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307249</xdr:colOff>
      <xdr:row>2</xdr:row>
      <xdr:rowOff>44632</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84CB75B3-D5F3-4565-8A98-A89772C4F77A}"/>
            </a:ext>
          </a:extLst>
        </xdr:cNvPr>
        <xdr:cNvSpPr/>
      </xdr:nvSpPr>
      <xdr:spPr>
        <a:xfrm>
          <a:off x="0" y="323850"/>
          <a:ext cx="840649"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307249</xdr:colOff>
      <xdr:row>2</xdr:row>
      <xdr:rowOff>6532</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933B16CC-A74D-45ED-B310-6DDD9F8A0E8A}"/>
            </a:ext>
          </a:extLst>
        </xdr:cNvPr>
        <xdr:cNvSpPr/>
      </xdr:nvSpPr>
      <xdr:spPr>
        <a:xfrm>
          <a:off x="0" y="323850"/>
          <a:ext cx="840649"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307249</xdr:colOff>
      <xdr:row>2</xdr:row>
      <xdr:rowOff>54157</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095A64E2-8A08-4A74-AC82-2E3C6D4256FC}"/>
            </a:ext>
          </a:extLst>
        </xdr:cNvPr>
        <xdr:cNvSpPr/>
      </xdr:nvSpPr>
      <xdr:spPr>
        <a:xfrm>
          <a:off x="0" y="323850"/>
          <a:ext cx="840649"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40549</xdr:colOff>
      <xdr:row>2</xdr:row>
      <xdr:rowOff>56062</xdr:rowOff>
    </xdr:to>
    <xdr:sp macro="" textlink="">
      <xdr:nvSpPr>
        <xdr:cNvPr id="5" name="Rektangel 4">
          <a:hlinkClick xmlns:r="http://schemas.openxmlformats.org/officeDocument/2006/relationships" r:id="rId1"/>
          <a:extLst>
            <a:ext uri="{FF2B5EF4-FFF2-40B4-BE49-F238E27FC236}">
              <a16:creationId xmlns:a16="http://schemas.microsoft.com/office/drawing/2014/main" id="{DCBCDA2C-661F-4202-A736-BDB2CB2A3223}"/>
            </a:ext>
          </a:extLst>
        </xdr:cNvPr>
        <xdr:cNvSpPr/>
      </xdr:nvSpPr>
      <xdr:spPr>
        <a:xfrm>
          <a:off x="0" y="323850"/>
          <a:ext cx="831124" cy="237037"/>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307249</xdr:colOff>
      <xdr:row>2</xdr:row>
      <xdr:rowOff>44632</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2B4C21CF-EA13-4CE2-AAE9-763D679A0AE7}"/>
            </a:ext>
          </a:extLst>
        </xdr:cNvPr>
        <xdr:cNvSpPr/>
      </xdr:nvSpPr>
      <xdr:spPr>
        <a:xfrm>
          <a:off x="0" y="323850"/>
          <a:ext cx="831124" cy="237037"/>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0</xdr:col>
      <xdr:colOff>0</xdr:colOff>
      <xdr:row>1</xdr:row>
      <xdr:rowOff>0</xdr:rowOff>
    </xdr:from>
    <xdr:to>
      <xdr:col>1</xdr:col>
      <xdr:colOff>307249</xdr:colOff>
      <xdr:row>2</xdr:row>
      <xdr:rowOff>44632</xdr:rowOff>
    </xdr:to>
    <xdr:sp macro="" textlink="">
      <xdr:nvSpPr>
        <xdr:cNvPr id="3" name="Rektangel 2">
          <a:hlinkClick xmlns:r="http://schemas.openxmlformats.org/officeDocument/2006/relationships" r:id="rId1"/>
          <a:extLst>
            <a:ext uri="{FF2B5EF4-FFF2-40B4-BE49-F238E27FC236}">
              <a16:creationId xmlns:a16="http://schemas.microsoft.com/office/drawing/2014/main" id="{433E84CC-DC42-4AA8-ABCA-F054B66CDB31}"/>
            </a:ext>
          </a:extLst>
        </xdr:cNvPr>
        <xdr:cNvSpPr/>
      </xdr:nvSpPr>
      <xdr:spPr>
        <a:xfrm>
          <a:off x="0" y="333375"/>
          <a:ext cx="821599"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307249</xdr:colOff>
      <xdr:row>2</xdr:row>
      <xdr:rowOff>44632</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1CCA5961-48F6-49B9-BD99-3AC82E81A743}"/>
            </a:ext>
          </a:extLst>
        </xdr:cNvPr>
        <xdr:cNvSpPr/>
      </xdr:nvSpPr>
      <xdr:spPr>
        <a:xfrm>
          <a:off x="0" y="323850"/>
          <a:ext cx="831124" cy="237037"/>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0</xdr:col>
      <xdr:colOff>0</xdr:colOff>
      <xdr:row>1</xdr:row>
      <xdr:rowOff>0</xdr:rowOff>
    </xdr:from>
    <xdr:to>
      <xdr:col>1</xdr:col>
      <xdr:colOff>307249</xdr:colOff>
      <xdr:row>2</xdr:row>
      <xdr:rowOff>44632</xdr:rowOff>
    </xdr:to>
    <xdr:sp macro="" textlink="">
      <xdr:nvSpPr>
        <xdr:cNvPr id="3" name="Rektangel 2">
          <a:hlinkClick xmlns:r="http://schemas.openxmlformats.org/officeDocument/2006/relationships" r:id="rId1"/>
          <a:extLst>
            <a:ext uri="{FF2B5EF4-FFF2-40B4-BE49-F238E27FC236}">
              <a16:creationId xmlns:a16="http://schemas.microsoft.com/office/drawing/2014/main" id="{BA9877C9-630A-4A1B-B9AC-3EAAFC686167}"/>
            </a:ext>
          </a:extLst>
        </xdr:cNvPr>
        <xdr:cNvSpPr/>
      </xdr:nvSpPr>
      <xdr:spPr>
        <a:xfrm>
          <a:off x="0" y="333375"/>
          <a:ext cx="821599"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307249</xdr:colOff>
      <xdr:row>2</xdr:row>
      <xdr:rowOff>44632</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88B6792D-2D1B-4643-81EC-7F715AA81BFA}"/>
            </a:ext>
          </a:extLst>
        </xdr:cNvPr>
        <xdr:cNvSpPr/>
      </xdr:nvSpPr>
      <xdr:spPr>
        <a:xfrm>
          <a:off x="0" y="323850"/>
          <a:ext cx="831124" cy="237037"/>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0</xdr:col>
      <xdr:colOff>0</xdr:colOff>
      <xdr:row>1</xdr:row>
      <xdr:rowOff>0</xdr:rowOff>
    </xdr:from>
    <xdr:to>
      <xdr:col>1</xdr:col>
      <xdr:colOff>307249</xdr:colOff>
      <xdr:row>2</xdr:row>
      <xdr:rowOff>44632</xdr:rowOff>
    </xdr:to>
    <xdr:sp macro="" textlink="">
      <xdr:nvSpPr>
        <xdr:cNvPr id="3" name="Rektangel 2">
          <a:hlinkClick xmlns:r="http://schemas.openxmlformats.org/officeDocument/2006/relationships" r:id="rId1"/>
          <a:extLst>
            <a:ext uri="{FF2B5EF4-FFF2-40B4-BE49-F238E27FC236}">
              <a16:creationId xmlns:a16="http://schemas.microsoft.com/office/drawing/2014/main" id="{CE4E7CF6-E8AD-401F-989B-074B27995259}"/>
            </a:ext>
          </a:extLst>
        </xdr:cNvPr>
        <xdr:cNvSpPr/>
      </xdr:nvSpPr>
      <xdr:spPr>
        <a:xfrm>
          <a:off x="0" y="333375"/>
          <a:ext cx="821599"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307249</xdr:colOff>
      <xdr:row>2</xdr:row>
      <xdr:rowOff>57967</xdr:rowOff>
    </xdr:to>
    <xdr:sp macro="" textlink="">
      <xdr:nvSpPr>
        <xdr:cNvPr id="3" name="Rektangel 2">
          <a:hlinkClick xmlns:r="http://schemas.openxmlformats.org/officeDocument/2006/relationships" r:id="rId1"/>
          <a:extLst>
            <a:ext uri="{FF2B5EF4-FFF2-40B4-BE49-F238E27FC236}">
              <a16:creationId xmlns:a16="http://schemas.microsoft.com/office/drawing/2014/main" id="{3672595C-35CD-4377-9058-6C2172BC6D1D}"/>
            </a:ext>
          </a:extLst>
        </xdr:cNvPr>
        <xdr:cNvSpPr/>
      </xdr:nvSpPr>
      <xdr:spPr>
        <a:xfrm>
          <a:off x="0" y="323850"/>
          <a:ext cx="840649" cy="23894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981075</xdr:colOff>
      <xdr:row>2</xdr:row>
      <xdr:rowOff>57150</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2A05D20B-0794-4EEF-BFC8-9871AC3B03B2}"/>
            </a:ext>
          </a:extLst>
        </xdr:cNvPr>
        <xdr:cNvSpPr/>
      </xdr:nvSpPr>
      <xdr:spPr>
        <a:xfrm>
          <a:off x="0" y="323850"/>
          <a:ext cx="981075" cy="238125"/>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602524</xdr:colOff>
      <xdr:row>2</xdr:row>
      <xdr:rowOff>54157</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4D8B14CA-B99B-49F7-A686-999AC48392CA}"/>
            </a:ext>
          </a:extLst>
        </xdr:cNvPr>
        <xdr:cNvSpPr/>
      </xdr:nvSpPr>
      <xdr:spPr>
        <a:xfrm>
          <a:off x="0" y="323850"/>
          <a:ext cx="840649"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307249</xdr:colOff>
      <xdr:row>2</xdr:row>
      <xdr:rowOff>54157</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3C7104B0-970D-41AF-AD21-9AF3E30C6C59}"/>
            </a:ext>
          </a:extLst>
        </xdr:cNvPr>
        <xdr:cNvSpPr/>
      </xdr:nvSpPr>
      <xdr:spPr>
        <a:xfrm>
          <a:off x="0" y="323850"/>
          <a:ext cx="840649"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307249</xdr:colOff>
      <xdr:row>2</xdr:row>
      <xdr:rowOff>54157</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ADEB7AB8-397C-4D28-8C11-2CFF2520A637}"/>
            </a:ext>
          </a:extLst>
        </xdr:cNvPr>
        <xdr:cNvSpPr/>
      </xdr:nvSpPr>
      <xdr:spPr>
        <a:xfrm>
          <a:off x="0" y="323850"/>
          <a:ext cx="840649"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831124</xdr:colOff>
      <xdr:row>2</xdr:row>
      <xdr:rowOff>57967</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D20F819C-F46D-4C0D-9900-76369BC01A54}"/>
            </a:ext>
          </a:extLst>
        </xdr:cNvPr>
        <xdr:cNvSpPr/>
      </xdr:nvSpPr>
      <xdr:spPr>
        <a:xfrm>
          <a:off x="0" y="323850"/>
          <a:ext cx="831124" cy="23894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3.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printerSettings" Target="../printerSettings/printerSettings14.bin"/><Relationship Id="rId1" Type="http://schemas.openxmlformats.org/officeDocument/2006/relationships/hyperlink" Target="https://www.sor.no/globalassets/organisasjon/rapport-godtgjorelse-ledelse-sparebanken-sor.pdf" TargetMode="Externa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5.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6.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7.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sor.no/felles/om-sparebanken-sor/investor/obligasjonslan/" TargetMode="External"/><Relationship Id="rId3" Type="http://schemas.openxmlformats.org/officeDocument/2006/relationships/hyperlink" Target="https://www.sor.no/globalassets/financial-reporting/noteringsprospekt-sparebanken-sor.pdf" TargetMode="External"/><Relationship Id="rId7" Type="http://schemas.openxmlformats.org/officeDocument/2006/relationships/hyperlink" Target="https://www.sor.no/felles/om-sparebanken-sor/investor/obligasjonslan/" TargetMode="External"/><Relationship Id="rId2" Type="http://schemas.openxmlformats.org/officeDocument/2006/relationships/hyperlink" Target="https://www.sor.no/felles/om-sparebanken-sor/investor/obligasjonslan/" TargetMode="External"/><Relationship Id="rId1" Type="http://schemas.openxmlformats.org/officeDocument/2006/relationships/hyperlink" Target="https://www.sor.no/felles/om-sparebanken-sor/investor/obligasjonslan/" TargetMode="External"/><Relationship Id="rId6" Type="http://schemas.openxmlformats.org/officeDocument/2006/relationships/hyperlink" Target="https://www.sor.no/felles/om-sparebanken-sor/investor/obligasjonslan/" TargetMode="External"/><Relationship Id="rId5" Type="http://schemas.openxmlformats.org/officeDocument/2006/relationships/hyperlink" Target="https://www.sor.no/felles/om-sparebanken-sor/investor/obligasjonslan/" TargetMode="External"/><Relationship Id="rId10" Type="http://schemas.openxmlformats.org/officeDocument/2006/relationships/drawing" Target="../drawings/drawing6.xml"/><Relationship Id="rId4" Type="http://schemas.openxmlformats.org/officeDocument/2006/relationships/hyperlink" Target="https://www.sor.no/felles/om-sparebanken-sor/investor/obligasjonslan/" TargetMode="External"/><Relationship Id="rId9" Type="http://schemas.openxmlformats.org/officeDocument/2006/relationships/hyperlink" Target="https://www.sor.no/felles/om-sparebanken-sor/investor/obligasjonslan/"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EB603-F378-4EA6-AC0A-31037CBC711E}">
  <sheetPr>
    <pageSetUpPr fitToPage="1"/>
  </sheetPr>
  <dimension ref="A1:E176"/>
  <sheetViews>
    <sheetView showGridLines="0" tabSelected="1" zoomScale="80" zoomScaleNormal="80" workbookViewId="0">
      <selection activeCell="B1" sqref="B1"/>
    </sheetView>
  </sheetViews>
  <sheetFormatPr baseColWidth="10" defaultColWidth="11.5546875" defaultRowHeight="14.4"/>
  <cols>
    <col min="1" max="1" width="11.5546875" style="37"/>
    <col min="2" max="2" width="145.6640625" customWidth="1"/>
    <col min="3" max="4" width="23.88671875" customWidth="1"/>
    <col min="5" max="5" width="33.5546875" style="263" customWidth="1"/>
  </cols>
  <sheetData>
    <row r="1" spans="1:5" ht="87" customHeight="1">
      <c r="A1" s="118"/>
      <c r="B1" s="119"/>
      <c r="E1"/>
    </row>
    <row r="2" spans="1:5" ht="42.6" customHeight="1">
      <c r="A2" s="426" t="s">
        <v>386</v>
      </c>
      <c r="B2" s="426"/>
      <c r="C2" s="426"/>
    </row>
    <row r="3" spans="1:5" ht="16.2" customHeight="1">
      <c r="A3" s="118"/>
      <c r="B3" s="119"/>
      <c r="C3" s="156"/>
      <c r="D3" s="156" t="s">
        <v>1228</v>
      </c>
      <c r="E3" s="264"/>
    </row>
    <row r="4" spans="1:5">
      <c r="A4" s="116" t="s">
        <v>931</v>
      </c>
      <c r="B4" s="117" t="s">
        <v>208</v>
      </c>
      <c r="C4" s="120" t="s">
        <v>820</v>
      </c>
      <c r="D4" s="120" t="s">
        <v>206</v>
      </c>
      <c r="E4" s="265" t="s">
        <v>866</v>
      </c>
    </row>
    <row r="5" spans="1:5">
      <c r="A5" s="429" t="s">
        <v>863</v>
      </c>
      <c r="B5" s="430"/>
      <c r="C5" s="272"/>
      <c r="D5" s="272"/>
      <c r="E5" s="427"/>
    </row>
    <row r="6" spans="1:5">
      <c r="A6" s="431"/>
      <c r="B6" s="432"/>
      <c r="C6" s="272"/>
      <c r="D6" s="272"/>
      <c r="E6" s="428"/>
    </row>
    <row r="7" spans="1:5">
      <c r="A7" s="115">
        <v>1</v>
      </c>
      <c r="B7" s="71" t="s">
        <v>864</v>
      </c>
      <c r="C7" s="121" t="s">
        <v>865</v>
      </c>
      <c r="D7" s="121" t="s">
        <v>527</v>
      </c>
      <c r="E7" s="266"/>
    </row>
    <row r="8" spans="1:5">
      <c r="A8" s="39">
        <v>2</v>
      </c>
      <c r="B8" s="38" t="s">
        <v>869</v>
      </c>
      <c r="C8" s="121" t="s">
        <v>868</v>
      </c>
      <c r="D8" s="121" t="s">
        <v>207</v>
      </c>
      <c r="E8" s="267"/>
    </row>
    <row r="9" spans="1:5">
      <c r="A9" s="262">
        <v>3</v>
      </c>
      <c r="B9" s="66" t="s">
        <v>873</v>
      </c>
      <c r="C9" s="121" t="s">
        <v>870</v>
      </c>
      <c r="D9" s="121" t="s">
        <v>871</v>
      </c>
      <c r="E9" s="266" t="s">
        <v>18</v>
      </c>
    </row>
    <row r="10" spans="1:5">
      <c r="A10" s="262">
        <v>4</v>
      </c>
      <c r="B10" s="66" t="s">
        <v>874</v>
      </c>
      <c r="C10" s="121" t="s">
        <v>872</v>
      </c>
      <c r="D10" s="121" t="s">
        <v>871</v>
      </c>
      <c r="E10" s="266" t="s">
        <v>18</v>
      </c>
    </row>
    <row r="11" spans="1:5">
      <c r="A11" s="429" t="s">
        <v>875</v>
      </c>
      <c r="B11" s="430"/>
      <c r="C11" s="272"/>
      <c r="D11" s="272"/>
      <c r="E11" s="427"/>
    </row>
    <row r="12" spans="1:5">
      <c r="A12" s="431"/>
      <c r="B12" s="432"/>
      <c r="C12" s="272"/>
      <c r="D12" s="272"/>
      <c r="E12" s="428"/>
    </row>
    <row r="13" spans="1:5">
      <c r="A13" s="262">
        <v>5</v>
      </c>
      <c r="B13" s="248" t="s">
        <v>877</v>
      </c>
      <c r="C13" s="121" t="s">
        <v>876</v>
      </c>
      <c r="D13" s="121" t="s">
        <v>207</v>
      </c>
      <c r="E13" s="266" t="s">
        <v>1075</v>
      </c>
    </row>
    <row r="14" spans="1:5">
      <c r="A14" s="262">
        <v>6</v>
      </c>
      <c r="B14" s="248" t="s">
        <v>985</v>
      </c>
      <c r="C14" s="121" t="s">
        <v>878</v>
      </c>
      <c r="D14" s="121" t="s">
        <v>207</v>
      </c>
      <c r="E14" s="266" t="s">
        <v>1075</v>
      </c>
    </row>
    <row r="15" spans="1:5">
      <c r="A15" s="262">
        <v>7</v>
      </c>
      <c r="B15" s="71" t="s">
        <v>879</v>
      </c>
      <c r="C15" s="121" t="s">
        <v>880</v>
      </c>
      <c r="D15" s="121" t="s">
        <v>207</v>
      </c>
      <c r="E15" s="266" t="s">
        <v>1075</v>
      </c>
    </row>
    <row r="16" spans="1:5">
      <c r="A16" s="262">
        <v>8</v>
      </c>
      <c r="B16" s="71" t="s">
        <v>882</v>
      </c>
      <c r="C16" s="121" t="s">
        <v>881</v>
      </c>
      <c r="D16" s="121" t="s">
        <v>207</v>
      </c>
      <c r="E16" s="266" t="s">
        <v>18</v>
      </c>
    </row>
    <row r="17" spans="1:5">
      <c r="A17" s="429" t="s">
        <v>883</v>
      </c>
      <c r="B17" s="430"/>
      <c r="C17" s="272"/>
      <c r="D17" s="272"/>
      <c r="E17" s="427"/>
    </row>
    <row r="18" spans="1:5">
      <c r="A18" s="431"/>
      <c r="B18" s="432"/>
      <c r="C18" s="272"/>
      <c r="D18" s="272"/>
      <c r="E18" s="428"/>
    </row>
    <row r="19" spans="1:5">
      <c r="A19" s="39">
        <v>9</v>
      </c>
      <c r="B19" s="66" t="s">
        <v>885</v>
      </c>
      <c r="C19" s="121" t="s">
        <v>884</v>
      </c>
      <c r="D19" s="121" t="s">
        <v>207</v>
      </c>
      <c r="E19" s="267"/>
    </row>
    <row r="20" spans="1:5">
      <c r="A20" s="115">
        <v>10</v>
      </c>
      <c r="B20" s="71" t="s">
        <v>887</v>
      </c>
      <c r="C20" s="121" t="s">
        <v>886</v>
      </c>
      <c r="D20" s="121" t="s">
        <v>207</v>
      </c>
      <c r="E20" s="266"/>
    </row>
    <row r="21" spans="1:5">
      <c r="A21" s="39">
        <v>11</v>
      </c>
      <c r="B21" s="71" t="s">
        <v>889</v>
      </c>
      <c r="C21" s="121" t="s">
        <v>888</v>
      </c>
      <c r="D21" s="121" t="s">
        <v>207</v>
      </c>
      <c r="E21" s="266"/>
    </row>
    <row r="22" spans="1:5">
      <c r="A22" s="429" t="s">
        <v>890</v>
      </c>
      <c r="B22" s="430"/>
      <c r="C22" s="272"/>
      <c r="D22" s="272"/>
      <c r="E22" s="427"/>
    </row>
    <row r="23" spans="1:5">
      <c r="A23" s="431"/>
      <c r="B23" s="432"/>
      <c r="C23" s="272"/>
      <c r="D23" s="272"/>
      <c r="E23" s="428"/>
    </row>
    <row r="24" spans="1:5">
      <c r="A24" s="39">
        <v>12</v>
      </c>
      <c r="B24" s="67" t="s">
        <v>893</v>
      </c>
      <c r="C24" s="121" t="s">
        <v>891</v>
      </c>
      <c r="D24" s="121" t="s">
        <v>207</v>
      </c>
      <c r="E24" s="266"/>
    </row>
    <row r="25" spans="1:5">
      <c r="A25" s="39">
        <v>13</v>
      </c>
      <c r="B25" s="66" t="s">
        <v>894</v>
      </c>
      <c r="C25" s="121" t="s">
        <v>892</v>
      </c>
      <c r="D25" s="121" t="s">
        <v>207</v>
      </c>
      <c r="E25" s="266"/>
    </row>
    <row r="26" spans="1:5">
      <c r="A26" s="429" t="s">
        <v>895</v>
      </c>
      <c r="B26" s="430"/>
      <c r="C26" s="272"/>
      <c r="D26" s="272"/>
      <c r="E26" s="427"/>
    </row>
    <row r="27" spans="1:5">
      <c r="A27" s="431"/>
      <c r="B27" s="432"/>
      <c r="C27" s="272"/>
      <c r="D27" s="272"/>
      <c r="E27" s="428"/>
    </row>
    <row r="28" spans="1:5">
      <c r="A28" s="39">
        <v>14</v>
      </c>
      <c r="B28" s="71" t="s">
        <v>896</v>
      </c>
      <c r="C28" s="121" t="s">
        <v>528</v>
      </c>
      <c r="D28" s="121" t="s">
        <v>207</v>
      </c>
      <c r="E28" s="266"/>
    </row>
    <row r="29" spans="1:5">
      <c r="A29" s="39">
        <v>15</v>
      </c>
      <c r="B29" s="71" t="s">
        <v>897</v>
      </c>
      <c r="C29" s="121" t="s">
        <v>529</v>
      </c>
      <c r="D29" s="121" t="s">
        <v>207</v>
      </c>
      <c r="E29" s="266"/>
    </row>
    <row r="30" spans="1:5">
      <c r="A30" s="39">
        <v>16</v>
      </c>
      <c r="B30" s="71" t="s">
        <v>898</v>
      </c>
      <c r="C30" s="121" t="s">
        <v>530</v>
      </c>
      <c r="D30" s="121" t="s">
        <v>207</v>
      </c>
      <c r="E30" s="266"/>
    </row>
    <row r="31" spans="1:5">
      <c r="A31" s="429" t="s">
        <v>899</v>
      </c>
      <c r="B31" s="430"/>
      <c r="C31" s="272"/>
      <c r="D31" s="272"/>
      <c r="E31" s="427"/>
    </row>
    <row r="32" spans="1:5">
      <c r="A32" s="431"/>
      <c r="B32" s="432"/>
      <c r="C32" s="272"/>
      <c r="D32" s="272"/>
      <c r="E32" s="428"/>
    </row>
    <row r="33" spans="1:5">
      <c r="A33" s="39">
        <v>17</v>
      </c>
      <c r="B33" s="66" t="s">
        <v>900</v>
      </c>
      <c r="C33" s="121" t="s">
        <v>901</v>
      </c>
      <c r="D33" s="121" t="s">
        <v>207</v>
      </c>
      <c r="E33" s="267"/>
    </row>
    <row r="34" spans="1:5">
      <c r="A34" s="39">
        <v>18</v>
      </c>
      <c r="B34" s="71" t="s">
        <v>902</v>
      </c>
      <c r="C34" s="121" t="s">
        <v>903</v>
      </c>
      <c r="D34" s="121" t="s">
        <v>207</v>
      </c>
      <c r="E34" s="266"/>
    </row>
    <row r="35" spans="1:5">
      <c r="A35" s="429" t="s">
        <v>904</v>
      </c>
      <c r="B35" s="430"/>
      <c r="C35" s="272"/>
      <c r="D35" s="272"/>
      <c r="E35" s="427"/>
    </row>
    <row r="36" spans="1:5">
      <c r="A36" s="431"/>
      <c r="B36" s="432"/>
      <c r="C36" s="272"/>
      <c r="D36" s="272"/>
      <c r="E36" s="428"/>
    </row>
    <row r="37" spans="1:5">
      <c r="A37" s="115">
        <v>19</v>
      </c>
      <c r="B37" s="71" t="s">
        <v>907</v>
      </c>
      <c r="C37" s="121" t="s">
        <v>905</v>
      </c>
      <c r="D37" s="121" t="s">
        <v>207</v>
      </c>
      <c r="E37" s="266"/>
    </row>
    <row r="38" spans="1:5">
      <c r="A38" s="262">
        <v>20</v>
      </c>
      <c r="B38" s="71" t="s">
        <v>910</v>
      </c>
      <c r="C38" s="121" t="s">
        <v>909</v>
      </c>
      <c r="D38" s="121" t="s">
        <v>207</v>
      </c>
      <c r="E38" s="266" t="s">
        <v>1075</v>
      </c>
    </row>
    <row r="39" spans="1:5">
      <c r="A39" s="39">
        <v>21</v>
      </c>
      <c r="B39" s="71" t="s">
        <v>908</v>
      </c>
      <c r="C39" s="121" t="s">
        <v>906</v>
      </c>
      <c r="D39" s="121" t="s">
        <v>207</v>
      </c>
      <c r="E39" s="266"/>
    </row>
    <row r="40" spans="1:5">
      <c r="A40" s="262">
        <v>22</v>
      </c>
      <c r="B40" s="71" t="s">
        <v>913</v>
      </c>
      <c r="C40" s="121" t="s">
        <v>912</v>
      </c>
      <c r="D40" s="121" t="s">
        <v>207</v>
      </c>
      <c r="E40" s="266" t="s">
        <v>18</v>
      </c>
    </row>
    <row r="41" spans="1:5">
      <c r="A41" s="115">
        <v>23</v>
      </c>
      <c r="B41" s="71" t="s">
        <v>915</v>
      </c>
      <c r="C41" s="121" t="s">
        <v>916</v>
      </c>
      <c r="D41" s="121" t="s">
        <v>207</v>
      </c>
      <c r="E41" s="266"/>
    </row>
    <row r="42" spans="1:5">
      <c r="A42" s="262">
        <v>24</v>
      </c>
      <c r="B42" s="71" t="s">
        <v>917</v>
      </c>
      <c r="C42" s="121" t="s">
        <v>918</v>
      </c>
      <c r="D42" s="121" t="s">
        <v>207</v>
      </c>
      <c r="E42" s="266" t="s">
        <v>18</v>
      </c>
    </row>
    <row r="43" spans="1:5">
      <c r="A43" s="115">
        <v>25</v>
      </c>
      <c r="B43" s="71" t="s">
        <v>920</v>
      </c>
      <c r="C43" s="121" t="s">
        <v>919</v>
      </c>
      <c r="D43" s="121" t="s">
        <v>207</v>
      </c>
      <c r="E43" s="266"/>
    </row>
    <row r="44" spans="1:5">
      <c r="A44" s="262">
        <v>26</v>
      </c>
      <c r="B44" s="71" t="s">
        <v>922</v>
      </c>
      <c r="C44" s="121" t="s">
        <v>921</v>
      </c>
      <c r="D44" s="121" t="s">
        <v>207</v>
      </c>
      <c r="E44" s="266" t="s">
        <v>18</v>
      </c>
    </row>
    <row r="45" spans="1:5">
      <c r="A45" s="115">
        <v>27</v>
      </c>
      <c r="B45" s="71" t="s">
        <v>924</v>
      </c>
      <c r="C45" s="121" t="s">
        <v>923</v>
      </c>
      <c r="D45" s="121" t="s">
        <v>207</v>
      </c>
      <c r="E45" s="266"/>
    </row>
    <row r="46" spans="1:5">
      <c r="A46" s="262">
        <v>28</v>
      </c>
      <c r="B46" s="71" t="s">
        <v>928</v>
      </c>
      <c r="C46" s="121" t="s">
        <v>925</v>
      </c>
      <c r="D46" s="121" t="s">
        <v>207</v>
      </c>
      <c r="E46" s="266" t="s">
        <v>18</v>
      </c>
    </row>
    <row r="47" spans="1:5">
      <c r="A47" s="262">
        <v>29</v>
      </c>
      <c r="B47" s="71" t="s">
        <v>929</v>
      </c>
      <c r="C47" s="121" t="s">
        <v>926</v>
      </c>
      <c r="D47" s="121" t="s">
        <v>207</v>
      </c>
      <c r="E47" s="266" t="s">
        <v>18</v>
      </c>
    </row>
    <row r="48" spans="1:5">
      <c r="A48" s="262">
        <v>30</v>
      </c>
      <c r="B48" s="71" t="s">
        <v>930</v>
      </c>
      <c r="C48" s="121" t="s">
        <v>927</v>
      </c>
      <c r="D48" s="121" t="s">
        <v>207</v>
      </c>
      <c r="E48" s="266" t="s">
        <v>18</v>
      </c>
    </row>
    <row r="49" spans="1:5">
      <c r="A49" s="429" t="s">
        <v>935</v>
      </c>
      <c r="B49" s="430"/>
      <c r="C49" s="272"/>
      <c r="D49" s="272"/>
      <c r="E49" s="427"/>
    </row>
    <row r="50" spans="1:5">
      <c r="A50" s="431"/>
      <c r="B50" s="432"/>
      <c r="C50" s="272"/>
      <c r="D50" s="272"/>
      <c r="E50" s="428"/>
    </row>
    <row r="51" spans="1:5">
      <c r="A51" s="262">
        <v>31</v>
      </c>
      <c r="B51" s="71" t="s">
        <v>933</v>
      </c>
      <c r="C51" s="121" t="s">
        <v>932</v>
      </c>
      <c r="D51" s="121" t="s">
        <v>207</v>
      </c>
      <c r="E51" s="266" t="s">
        <v>18</v>
      </c>
    </row>
    <row r="52" spans="1:5">
      <c r="A52" s="262">
        <v>32</v>
      </c>
      <c r="B52" s="71" t="s">
        <v>934</v>
      </c>
      <c r="C52" s="121" t="s">
        <v>911</v>
      </c>
      <c r="D52" s="121" t="s">
        <v>207</v>
      </c>
      <c r="E52" s="266" t="s">
        <v>18</v>
      </c>
    </row>
    <row r="53" spans="1:5">
      <c r="A53" s="429" t="s">
        <v>904</v>
      </c>
      <c r="B53" s="430"/>
      <c r="C53" s="272"/>
      <c r="D53" s="272"/>
      <c r="E53" s="427"/>
    </row>
    <row r="54" spans="1:5">
      <c r="A54" s="431"/>
      <c r="B54" s="432"/>
      <c r="C54" s="272"/>
      <c r="D54" s="272"/>
      <c r="E54" s="428"/>
    </row>
    <row r="55" spans="1:5">
      <c r="A55" s="39">
        <v>33</v>
      </c>
      <c r="B55" s="66" t="s">
        <v>937</v>
      </c>
      <c r="C55" s="121" t="s">
        <v>914</v>
      </c>
      <c r="D55" s="121" t="s">
        <v>207</v>
      </c>
      <c r="E55" s="267"/>
    </row>
    <row r="56" spans="1:5">
      <c r="A56" s="39">
        <v>34</v>
      </c>
      <c r="B56" s="66" t="s">
        <v>938</v>
      </c>
      <c r="C56" s="121" t="s">
        <v>936</v>
      </c>
      <c r="D56" s="121" t="s">
        <v>207</v>
      </c>
      <c r="E56" s="267"/>
    </row>
    <row r="57" spans="1:5">
      <c r="A57" s="429" t="s">
        <v>939</v>
      </c>
      <c r="B57" s="430"/>
      <c r="C57" s="272"/>
      <c r="D57" s="272"/>
      <c r="E57" s="427"/>
    </row>
    <row r="58" spans="1:5">
      <c r="A58" s="431"/>
      <c r="B58" s="432"/>
      <c r="C58" s="272"/>
      <c r="D58" s="272"/>
      <c r="E58" s="428"/>
    </row>
    <row r="59" spans="1:5">
      <c r="A59" s="262">
        <v>35</v>
      </c>
      <c r="B59" s="66" t="s">
        <v>940</v>
      </c>
      <c r="C59" s="121" t="s">
        <v>947</v>
      </c>
      <c r="D59" s="121" t="s">
        <v>207</v>
      </c>
      <c r="E59" s="266" t="s">
        <v>18</v>
      </c>
    </row>
    <row r="60" spans="1:5">
      <c r="A60" s="262">
        <v>36</v>
      </c>
      <c r="B60" s="68" t="s">
        <v>941</v>
      </c>
      <c r="C60" s="121" t="s">
        <v>948</v>
      </c>
      <c r="D60" s="121" t="s">
        <v>207</v>
      </c>
      <c r="E60" s="266" t="s">
        <v>18</v>
      </c>
    </row>
    <row r="61" spans="1:5">
      <c r="A61" s="262">
        <v>37</v>
      </c>
      <c r="B61" s="68" t="s">
        <v>942</v>
      </c>
      <c r="C61" s="121" t="s">
        <v>949</v>
      </c>
      <c r="D61" s="121" t="s">
        <v>207</v>
      </c>
      <c r="E61" s="266" t="s">
        <v>18</v>
      </c>
    </row>
    <row r="62" spans="1:5">
      <c r="A62" s="262">
        <v>38</v>
      </c>
      <c r="B62" s="69" t="s">
        <v>943</v>
      </c>
      <c r="C62" s="121" t="s">
        <v>950</v>
      </c>
      <c r="D62" s="121" t="s">
        <v>207</v>
      </c>
      <c r="E62" s="266" t="s">
        <v>18</v>
      </c>
    </row>
    <row r="63" spans="1:5">
      <c r="A63" s="262">
        <v>39</v>
      </c>
      <c r="B63" s="38" t="s">
        <v>944</v>
      </c>
      <c r="C63" s="121" t="s">
        <v>951</v>
      </c>
      <c r="D63" s="121" t="s">
        <v>207</v>
      </c>
      <c r="E63" s="266" t="s">
        <v>18</v>
      </c>
    </row>
    <row r="64" spans="1:5">
      <c r="A64" s="262">
        <v>40</v>
      </c>
      <c r="B64" s="70" t="s">
        <v>945</v>
      </c>
      <c r="C64" s="121" t="s">
        <v>952</v>
      </c>
      <c r="D64" s="121" t="s">
        <v>207</v>
      </c>
      <c r="E64" s="266" t="s">
        <v>18</v>
      </c>
    </row>
    <row r="65" spans="1:5">
      <c r="A65" s="262">
        <v>41</v>
      </c>
      <c r="B65" s="70" t="s">
        <v>946</v>
      </c>
      <c r="C65" s="121" t="s">
        <v>953</v>
      </c>
      <c r="D65" s="121" t="s">
        <v>207</v>
      </c>
      <c r="E65" s="266" t="s">
        <v>18</v>
      </c>
    </row>
    <row r="66" spans="1:5">
      <c r="A66" s="429" t="s">
        <v>954</v>
      </c>
      <c r="B66" s="430"/>
      <c r="C66" s="272"/>
      <c r="D66" s="272"/>
      <c r="E66" s="427"/>
    </row>
    <row r="67" spans="1:5">
      <c r="A67" s="431"/>
      <c r="B67" s="432"/>
      <c r="C67" s="272"/>
      <c r="D67" s="272"/>
      <c r="E67" s="428"/>
    </row>
    <row r="68" spans="1:5">
      <c r="A68" s="262">
        <v>42</v>
      </c>
      <c r="B68" s="271" t="s">
        <v>955</v>
      </c>
      <c r="C68" s="121" t="s">
        <v>956</v>
      </c>
      <c r="D68" s="121" t="s">
        <v>207</v>
      </c>
      <c r="E68" s="266" t="s">
        <v>18</v>
      </c>
    </row>
    <row r="69" spans="1:5">
      <c r="A69" s="429" t="s">
        <v>957</v>
      </c>
      <c r="B69" s="430"/>
      <c r="C69" s="272"/>
      <c r="D69" s="272"/>
      <c r="E69" s="427"/>
    </row>
    <row r="70" spans="1:5">
      <c r="A70" s="431"/>
      <c r="B70" s="432"/>
      <c r="C70" s="272"/>
      <c r="D70" s="272"/>
      <c r="E70" s="428"/>
    </row>
    <row r="71" spans="1:5">
      <c r="A71" s="115">
        <v>43</v>
      </c>
      <c r="B71" s="71" t="s">
        <v>958</v>
      </c>
      <c r="C71" s="121" t="s">
        <v>959</v>
      </c>
      <c r="D71" s="121" t="s">
        <v>207</v>
      </c>
      <c r="E71" s="266"/>
    </row>
    <row r="72" spans="1:5">
      <c r="A72" s="115">
        <v>44</v>
      </c>
      <c r="B72" s="71" t="s">
        <v>961</v>
      </c>
      <c r="C72" s="121" t="s">
        <v>960</v>
      </c>
      <c r="D72" s="121" t="s">
        <v>207</v>
      </c>
      <c r="E72" s="266"/>
    </row>
    <row r="73" spans="1:5">
      <c r="A73" s="115">
        <v>45</v>
      </c>
      <c r="B73" s="71" t="s">
        <v>963</v>
      </c>
      <c r="C73" s="121" t="s">
        <v>962</v>
      </c>
      <c r="D73" s="121" t="s">
        <v>207</v>
      </c>
      <c r="E73" s="266"/>
    </row>
    <row r="74" spans="1:5">
      <c r="A74" s="262">
        <v>46</v>
      </c>
      <c r="B74" s="70" t="s">
        <v>964</v>
      </c>
      <c r="C74" s="121" t="s">
        <v>965</v>
      </c>
      <c r="D74" s="121" t="s">
        <v>207</v>
      </c>
      <c r="E74" s="266" t="s">
        <v>18</v>
      </c>
    </row>
    <row r="75" spans="1:5">
      <c r="A75" s="115">
        <v>47</v>
      </c>
      <c r="B75" s="71" t="s">
        <v>967</v>
      </c>
      <c r="C75" s="121" t="s">
        <v>966</v>
      </c>
      <c r="D75" s="121" t="s">
        <v>207</v>
      </c>
      <c r="E75" s="266"/>
    </row>
    <row r="76" spans="1:5">
      <c r="A76" s="262">
        <v>48</v>
      </c>
      <c r="B76" s="71" t="s">
        <v>969</v>
      </c>
      <c r="C76" s="121" t="s">
        <v>968</v>
      </c>
      <c r="D76" s="121" t="s">
        <v>207</v>
      </c>
      <c r="E76" s="266" t="s">
        <v>18</v>
      </c>
    </row>
    <row r="77" spans="1:5">
      <c r="A77" s="262">
        <v>49</v>
      </c>
      <c r="B77" s="269" t="s">
        <v>970</v>
      </c>
      <c r="C77" s="121" t="s">
        <v>971</v>
      </c>
      <c r="D77" s="121" t="s">
        <v>207</v>
      </c>
      <c r="E77" s="266" t="s">
        <v>18</v>
      </c>
    </row>
    <row r="78" spans="1:5">
      <c r="A78" s="39">
        <v>50</v>
      </c>
      <c r="B78" s="71" t="s">
        <v>973</v>
      </c>
      <c r="C78" s="121" t="s">
        <v>972</v>
      </c>
      <c r="D78" s="121" t="s">
        <v>207</v>
      </c>
      <c r="E78" s="266"/>
    </row>
    <row r="79" spans="1:5">
      <c r="A79" s="429" t="s">
        <v>974</v>
      </c>
      <c r="B79" s="430"/>
      <c r="C79" s="272"/>
      <c r="D79" s="272"/>
      <c r="E79" s="427"/>
    </row>
    <row r="80" spans="1:5">
      <c r="A80" s="431"/>
      <c r="B80" s="432"/>
      <c r="C80" s="272"/>
      <c r="D80" s="272"/>
      <c r="E80" s="428"/>
    </row>
    <row r="81" spans="1:5">
      <c r="A81" s="262">
        <v>51</v>
      </c>
      <c r="B81" s="70" t="s">
        <v>980</v>
      </c>
      <c r="C81" s="121" t="s">
        <v>975</v>
      </c>
      <c r="D81" s="121" t="s">
        <v>207</v>
      </c>
      <c r="E81" s="266" t="s">
        <v>18</v>
      </c>
    </row>
    <row r="82" spans="1:5">
      <c r="A82" s="262">
        <v>52</v>
      </c>
      <c r="B82" s="70" t="s">
        <v>981</v>
      </c>
      <c r="C82" s="121" t="s">
        <v>976</v>
      </c>
      <c r="D82" s="121" t="s">
        <v>207</v>
      </c>
      <c r="E82" s="266" t="s">
        <v>18</v>
      </c>
    </row>
    <row r="83" spans="1:5">
      <c r="A83" s="262">
        <v>53</v>
      </c>
      <c r="B83" s="70" t="s">
        <v>982</v>
      </c>
      <c r="C83" s="121" t="s">
        <v>977</v>
      </c>
      <c r="D83" s="121" t="s">
        <v>207</v>
      </c>
      <c r="E83" s="266" t="s">
        <v>18</v>
      </c>
    </row>
    <row r="84" spans="1:5">
      <c r="A84" s="262">
        <v>54</v>
      </c>
      <c r="B84" s="70" t="s">
        <v>983</v>
      </c>
      <c r="C84" s="121" t="s">
        <v>978</v>
      </c>
      <c r="D84" s="121" t="s">
        <v>207</v>
      </c>
      <c r="E84" s="266" t="s">
        <v>18</v>
      </c>
    </row>
    <row r="85" spans="1:5">
      <c r="A85" s="262">
        <v>55</v>
      </c>
      <c r="B85" s="70" t="s">
        <v>984</v>
      </c>
      <c r="C85" s="121" t="s">
        <v>979</v>
      </c>
      <c r="D85" s="121" t="s">
        <v>207</v>
      </c>
      <c r="E85" s="266" t="s">
        <v>18</v>
      </c>
    </row>
    <row r="86" spans="1:5">
      <c r="A86" s="429" t="s">
        <v>986</v>
      </c>
      <c r="B86" s="430"/>
      <c r="C86" s="272"/>
      <c r="D86" s="272"/>
      <c r="E86" s="427"/>
    </row>
    <row r="87" spans="1:5">
      <c r="A87" s="431"/>
      <c r="B87" s="432"/>
      <c r="C87" s="272"/>
      <c r="D87" s="272"/>
      <c r="E87" s="428"/>
    </row>
    <row r="88" spans="1:5">
      <c r="A88" s="273">
        <v>56</v>
      </c>
      <c r="B88" s="71" t="s">
        <v>988</v>
      </c>
      <c r="C88" s="121" t="s">
        <v>987</v>
      </c>
      <c r="D88" s="121" t="s">
        <v>207</v>
      </c>
      <c r="E88" s="266" t="s">
        <v>18</v>
      </c>
    </row>
    <row r="89" spans="1:5">
      <c r="A89" s="273">
        <v>57</v>
      </c>
      <c r="B89" s="71" t="s">
        <v>989</v>
      </c>
      <c r="C89" s="121" t="s">
        <v>990</v>
      </c>
      <c r="D89" s="121" t="s">
        <v>207</v>
      </c>
      <c r="E89" s="266" t="s">
        <v>18</v>
      </c>
    </row>
    <row r="90" spans="1:5">
      <c r="A90" s="273">
        <v>58</v>
      </c>
      <c r="B90" s="71" t="s">
        <v>994</v>
      </c>
      <c r="C90" s="121" t="s">
        <v>991</v>
      </c>
      <c r="D90" s="121" t="s">
        <v>207</v>
      </c>
      <c r="E90" s="266" t="s">
        <v>18</v>
      </c>
    </row>
    <row r="91" spans="1:5">
      <c r="A91" s="273">
        <v>59</v>
      </c>
      <c r="B91" s="71" t="s">
        <v>995</v>
      </c>
      <c r="C91" s="121" t="s">
        <v>992</v>
      </c>
      <c r="D91" s="121" t="s">
        <v>207</v>
      </c>
      <c r="E91" s="266" t="s">
        <v>18</v>
      </c>
    </row>
    <row r="92" spans="1:5">
      <c r="A92" s="262">
        <v>60</v>
      </c>
      <c r="B92" s="71" t="s">
        <v>996</v>
      </c>
      <c r="C92" s="121" t="s">
        <v>993</v>
      </c>
      <c r="D92" s="121" t="s">
        <v>207</v>
      </c>
      <c r="E92" s="266" t="s">
        <v>18</v>
      </c>
    </row>
    <row r="93" spans="1:5">
      <c r="A93" s="429" t="s">
        <v>997</v>
      </c>
      <c r="B93" s="430"/>
      <c r="C93" s="272"/>
      <c r="D93" s="272"/>
      <c r="E93" s="427"/>
    </row>
    <row r="94" spans="1:5">
      <c r="A94" s="431"/>
      <c r="B94" s="432"/>
      <c r="C94" s="272"/>
      <c r="D94" s="272"/>
      <c r="E94" s="428"/>
    </row>
    <row r="95" spans="1:5">
      <c r="A95" s="39">
        <v>61</v>
      </c>
      <c r="B95" s="71" t="s">
        <v>999</v>
      </c>
      <c r="C95" s="121" t="s">
        <v>998</v>
      </c>
      <c r="D95" s="121" t="s">
        <v>207</v>
      </c>
      <c r="E95" s="266"/>
    </row>
    <row r="96" spans="1:5">
      <c r="A96" s="429" t="s">
        <v>1000</v>
      </c>
      <c r="B96" s="430"/>
      <c r="C96" s="272"/>
      <c r="D96" s="272"/>
      <c r="E96" s="427"/>
    </row>
    <row r="97" spans="1:5">
      <c r="A97" s="431"/>
      <c r="B97" s="432"/>
      <c r="C97" s="272"/>
      <c r="D97" s="272"/>
      <c r="E97" s="428"/>
    </row>
    <row r="98" spans="1:5">
      <c r="A98" s="39">
        <v>62</v>
      </c>
      <c r="B98" s="70" t="s">
        <v>1006</v>
      </c>
      <c r="C98" s="121" t="s">
        <v>1001</v>
      </c>
      <c r="D98" s="121" t="s">
        <v>207</v>
      </c>
      <c r="E98" s="266"/>
    </row>
    <row r="99" spans="1:5">
      <c r="A99" s="262">
        <v>63</v>
      </c>
      <c r="B99" s="70" t="s">
        <v>1007</v>
      </c>
      <c r="C99" s="121" t="s">
        <v>1002</v>
      </c>
      <c r="D99" s="121" t="s">
        <v>207</v>
      </c>
      <c r="E99" s="266" t="s">
        <v>18</v>
      </c>
    </row>
    <row r="100" spans="1:5">
      <c r="A100" s="262">
        <v>64</v>
      </c>
      <c r="B100" s="70" t="s">
        <v>1008</v>
      </c>
      <c r="C100" s="121" t="s">
        <v>1003</v>
      </c>
      <c r="D100" s="121" t="s">
        <v>207</v>
      </c>
      <c r="E100" s="266" t="s">
        <v>18</v>
      </c>
    </row>
    <row r="101" spans="1:5">
      <c r="A101" s="262">
        <v>65</v>
      </c>
      <c r="B101" s="70" t="s">
        <v>1009</v>
      </c>
      <c r="C101" s="121" t="s">
        <v>1004</v>
      </c>
      <c r="D101" s="121" t="s">
        <v>207</v>
      </c>
      <c r="E101" s="266" t="s">
        <v>18</v>
      </c>
    </row>
    <row r="102" spans="1:5">
      <c r="A102" s="262">
        <v>66</v>
      </c>
      <c r="B102" s="70" t="s">
        <v>1010</v>
      </c>
      <c r="C102" s="121" t="s">
        <v>1005</v>
      </c>
      <c r="D102" s="121" t="s">
        <v>207</v>
      </c>
      <c r="E102" s="266" t="s">
        <v>18</v>
      </c>
    </row>
    <row r="103" spans="1:5">
      <c r="A103" s="429" t="s">
        <v>1011</v>
      </c>
      <c r="B103" s="430"/>
      <c r="C103" s="272"/>
      <c r="D103" s="272"/>
      <c r="E103" s="427"/>
    </row>
    <row r="104" spans="1:5">
      <c r="A104" s="431"/>
      <c r="B104" s="432"/>
      <c r="C104" s="272"/>
      <c r="D104" s="272"/>
      <c r="E104" s="428"/>
    </row>
    <row r="105" spans="1:5">
      <c r="A105" s="39">
        <v>67</v>
      </c>
      <c r="B105" s="66" t="s">
        <v>1015</v>
      </c>
      <c r="C105" s="121" t="s">
        <v>1012</v>
      </c>
      <c r="D105" s="121" t="s">
        <v>207</v>
      </c>
      <c r="E105" s="267"/>
    </row>
    <row r="106" spans="1:5">
      <c r="A106" s="262">
        <v>68</v>
      </c>
      <c r="B106" s="71" t="s">
        <v>1016</v>
      </c>
      <c r="C106" s="121" t="s">
        <v>1013</v>
      </c>
      <c r="D106" s="121" t="s">
        <v>207</v>
      </c>
      <c r="E106" s="266" t="s">
        <v>1075</v>
      </c>
    </row>
    <row r="107" spans="1:5">
      <c r="A107" s="39">
        <v>69</v>
      </c>
      <c r="B107" s="66" t="s">
        <v>1017</v>
      </c>
      <c r="C107" s="121" t="s">
        <v>1014</v>
      </c>
      <c r="D107" s="121" t="s">
        <v>207</v>
      </c>
      <c r="E107" s="267"/>
    </row>
    <row r="108" spans="1:5">
      <c r="A108" s="429" t="s">
        <v>1018</v>
      </c>
      <c r="B108" s="430"/>
      <c r="C108" s="272"/>
      <c r="D108" s="272"/>
      <c r="E108" s="427"/>
    </row>
    <row r="109" spans="1:5">
      <c r="A109" s="431"/>
      <c r="B109" s="432"/>
      <c r="C109" s="272"/>
      <c r="D109" s="272"/>
      <c r="E109" s="428"/>
    </row>
    <row r="110" spans="1:5">
      <c r="A110" s="39">
        <v>70</v>
      </c>
      <c r="B110" s="66" t="s">
        <v>1019</v>
      </c>
      <c r="C110" s="121" t="s">
        <v>1020</v>
      </c>
      <c r="D110" s="121" t="s">
        <v>207</v>
      </c>
      <c r="E110" s="267"/>
    </row>
    <row r="111" spans="1:5">
      <c r="A111" s="429" t="s">
        <v>1021</v>
      </c>
      <c r="B111" s="430"/>
      <c r="C111" s="272"/>
      <c r="D111" s="272"/>
      <c r="E111" s="427"/>
    </row>
    <row r="112" spans="1:5">
      <c r="A112" s="431"/>
      <c r="B112" s="432"/>
      <c r="C112" s="272"/>
      <c r="D112" s="272"/>
      <c r="E112" s="428"/>
    </row>
    <row r="113" spans="1:5">
      <c r="A113" s="115">
        <v>71</v>
      </c>
      <c r="B113" s="71" t="s">
        <v>392</v>
      </c>
      <c r="C113" s="121" t="s">
        <v>867</v>
      </c>
      <c r="D113" s="121" t="s">
        <v>527</v>
      </c>
      <c r="E113" s="266"/>
    </row>
    <row r="114" spans="1:5">
      <c r="A114" s="115">
        <v>72</v>
      </c>
      <c r="B114" s="71" t="s">
        <v>1022</v>
      </c>
      <c r="C114" s="121" t="s">
        <v>1023</v>
      </c>
      <c r="D114" s="121" t="s">
        <v>207</v>
      </c>
      <c r="E114" s="266"/>
    </row>
    <row r="115" spans="1:5">
      <c r="A115" s="262">
        <v>73</v>
      </c>
      <c r="B115" s="71" t="s">
        <v>1027</v>
      </c>
      <c r="C115" s="121" t="s">
        <v>1028</v>
      </c>
      <c r="D115" s="121" t="s">
        <v>207</v>
      </c>
      <c r="E115" s="266" t="s">
        <v>18</v>
      </c>
    </row>
    <row r="116" spans="1:5">
      <c r="A116" s="262">
        <v>74</v>
      </c>
      <c r="B116" s="71" t="s">
        <v>1029</v>
      </c>
      <c r="C116" s="121" t="s">
        <v>1025</v>
      </c>
      <c r="D116" s="121" t="s">
        <v>207</v>
      </c>
      <c r="E116" s="266" t="s">
        <v>18</v>
      </c>
    </row>
    <row r="117" spans="1:5">
      <c r="A117" s="39">
        <v>75</v>
      </c>
      <c r="B117" s="71" t="s">
        <v>1024</v>
      </c>
      <c r="C117" s="121" t="s">
        <v>1026</v>
      </c>
      <c r="D117" s="121" t="s">
        <v>207</v>
      </c>
      <c r="E117" s="266"/>
    </row>
    <row r="119" spans="1:5">
      <c r="A119" s="198"/>
      <c r="B119" s="199"/>
      <c r="C119" s="200"/>
      <c r="D119" s="200"/>
      <c r="E119" s="268"/>
    </row>
    <row r="120" spans="1:5">
      <c r="A120" s="26" t="s">
        <v>385</v>
      </c>
    </row>
    <row r="121" spans="1:5">
      <c r="A121" s="26" t="s">
        <v>1229</v>
      </c>
    </row>
    <row r="129" spans="1:1">
      <c r="A129"/>
    </row>
    <row r="130" spans="1:1">
      <c r="A130"/>
    </row>
    <row r="131" spans="1:1">
      <c r="A131"/>
    </row>
    <row r="132" spans="1:1">
      <c r="A132"/>
    </row>
    <row r="133" spans="1:1">
      <c r="A133"/>
    </row>
    <row r="134" spans="1:1">
      <c r="A134"/>
    </row>
    <row r="135" spans="1:1">
      <c r="A135"/>
    </row>
    <row r="136" spans="1:1">
      <c r="A136"/>
    </row>
    <row r="137" spans="1:1">
      <c r="A137"/>
    </row>
    <row r="138" spans="1:1">
      <c r="A138"/>
    </row>
    <row r="139" spans="1:1">
      <c r="A139"/>
    </row>
    <row r="140" spans="1:1">
      <c r="A140"/>
    </row>
    <row r="141" spans="1:1">
      <c r="A141"/>
    </row>
    <row r="142" spans="1:1">
      <c r="A142"/>
    </row>
    <row r="143" spans="1:1">
      <c r="A143"/>
    </row>
    <row r="144" spans="1:1">
      <c r="A144"/>
    </row>
    <row r="145" spans="1:1">
      <c r="A145"/>
    </row>
    <row r="146" spans="1:1">
      <c r="A146"/>
    </row>
    <row r="147" spans="1:1">
      <c r="A147"/>
    </row>
    <row r="148" spans="1:1">
      <c r="A148"/>
    </row>
    <row r="149" spans="1:1">
      <c r="A149"/>
    </row>
    <row r="150" spans="1:1">
      <c r="A150"/>
    </row>
    <row r="151" spans="1:1">
      <c r="A151"/>
    </row>
    <row r="152" spans="1:1">
      <c r="A152"/>
    </row>
    <row r="153" spans="1:1">
      <c r="A153"/>
    </row>
    <row r="154" spans="1:1">
      <c r="A154"/>
    </row>
    <row r="155" spans="1:1">
      <c r="A155"/>
    </row>
    <row r="156" spans="1:1">
      <c r="A156"/>
    </row>
    <row r="157" spans="1:1">
      <c r="A157"/>
    </row>
    <row r="158" spans="1:1">
      <c r="A158"/>
    </row>
    <row r="159" spans="1:1">
      <c r="A159"/>
    </row>
    <row r="160" spans="1:1">
      <c r="A160"/>
    </row>
    <row r="161" spans="1:1">
      <c r="A161"/>
    </row>
    <row r="162" spans="1:1">
      <c r="A162"/>
    </row>
    <row r="163" spans="1:1">
      <c r="A163"/>
    </row>
    <row r="164" spans="1:1">
      <c r="A164"/>
    </row>
    <row r="165" spans="1:1">
      <c r="A165"/>
    </row>
    <row r="166" spans="1:1">
      <c r="A166"/>
    </row>
    <row r="167" spans="1:1">
      <c r="A167"/>
    </row>
    <row r="168" spans="1:1">
      <c r="A168"/>
    </row>
    <row r="169" spans="1:1">
      <c r="A169"/>
    </row>
    <row r="170" spans="1:1">
      <c r="A170"/>
    </row>
    <row r="171" spans="1:1">
      <c r="A171"/>
    </row>
    <row r="172" spans="1:1">
      <c r="A172"/>
    </row>
    <row r="173" spans="1:1">
      <c r="A173"/>
    </row>
    <row r="174" spans="1:1">
      <c r="A174"/>
    </row>
    <row r="175" spans="1:1">
      <c r="A175"/>
    </row>
    <row r="176" spans="1:1">
      <c r="A176"/>
    </row>
  </sheetData>
  <mergeCells count="39">
    <mergeCell ref="A86:B87"/>
    <mergeCell ref="E86:E87"/>
    <mergeCell ref="A93:B94"/>
    <mergeCell ref="E93:E94"/>
    <mergeCell ref="A111:B112"/>
    <mergeCell ref="E111:E112"/>
    <mergeCell ref="A96:B97"/>
    <mergeCell ref="E96:E97"/>
    <mergeCell ref="A103:B104"/>
    <mergeCell ref="E103:E104"/>
    <mergeCell ref="A108:B109"/>
    <mergeCell ref="E108:E109"/>
    <mergeCell ref="A66:B67"/>
    <mergeCell ref="E66:E67"/>
    <mergeCell ref="A69:B70"/>
    <mergeCell ref="E69:E70"/>
    <mergeCell ref="A79:B80"/>
    <mergeCell ref="E79:E80"/>
    <mergeCell ref="A49:B50"/>
    <mergeCell ref="E49:E50"/>
    <mergeCell ref="A53:B54"/>
    <mergeCell ref="E53:E54"/>
    <mergeCell ref="A57:B58"/>
    <mergeCell ref="E57:E58"/>
    <mergeCell ref="A31:B32"/>
    <mergeCell ref="E31:E32"/>
    <mergeCell ref="A22:B23"/>
    <mergeCell ref="A35:B36"/>
    <mergeCell ref="E35:E36"/>
    <mergeCell ref="A17:B18"/>
    <mergeCell ref="E17:E18"/>
    <mergeCell ref="E22:E23"/>
    <mergeCell ref="A26:B27"/>
    <mergeCell ref="E26:E27"/>
    <mergeCell ref="A2:C2"/>
    <mergeCell ref="E5:E6"/>
    <mergeCell ref="A5:B6"/>
    <mergeCell ref="A11:B12"/>
    <mergeCell ref="E11:E12"/>
  </mergeCells>
  <phoneticPr fontId="18" type="noConversion"/>
  <hyperlinks>
    <hyperlink ref="A19" location="'CC1'!A1" display="'CC1'!A1" xr:uid="{95BAD1CA-F185-473A-A44E-6266992DD81D}"/>
    <hyperlink ref="A33" location="'LIQ1'!A1" display="'LIQ1'!A1" xr:uid="{597610CB-87BB-4CB8-B74B-5D9D359CFB16}"/>
    <hyperlink ref="A8" location="'OV1'!A1" display="'OV1'!A1" xr:uid="{49C9CBAD-7857-4E42-9D55-72FE390F909B}"/>
    <hyperlink ref="A24" location="CCYB1!A1" display="CCYB1!A1" xr:uid="{D3C3F6BF-C02E-49A8-AD04-1E477B22B3B2}"/>
    <hyperlink ref="A25" location="CCYB2!A1" display="CCYB2!A1" xr:uid="{C29201A4-36E8-4DAE-B369-0428284820A1}"/>
    <hyperlink ref="A55" location="'CR4'!A1" display="'CR4'!A1" xr:uid="{C2DBE035-3C66-4528-B610-AE124B7A6B22}"/>
    <hyperlink ref="A56" location="'CR5'!A1" display="'CR5'!A1" xr:uid="{C36EF294-7664-45E2-9537-503D5182BBC1}"/>
    <hyperlink ref="A105" location="'AE1'!A1" display="'AE1'!A1" xr:uid="{CB29831B-FA83-47CB-A9F2-BC85CC5C59F9}"/>
    <hyperlink ref="A107" location="'AE3'!A1" display="'AE3'!A1" xr:uid="{8572F5CC-7F44-4B4D-9595-C7ADFDB57DEA}"/>
    <hyperlink ref="A113" location="'KM2'!A1" display="'KM2'!A1" xr:uid="{11CF0E9A-2814-4F9F-A521-3F71A4689808}"/>
    <hyperlink ref="A114" location="TLAC1!A1" display="TLAC1!A1" xr:uid="{646F8AA6-BE8D-4F8B-BD0A-EA06FD35982E}"/>
    <hyperlink ref="A117" location="TLAC3!A1" display="TLAC3!A1" xr:uid="{6FBE5594-5D97-4134-9493-AF22F907D1F3}"/>
    <hyperlink ref="A7" location="'KM1'!A1" display="'KM1'!A1" xr:uid="{379FCBEB-BDDB-45BB-8275-9D461D6F18E4}"/>
    <hyperlink ref="A30" location="'LR3'!A1" display="'LR3'!A1" xr:uid="{AC433AE4-4DAB-4BB0-9908-094C7796DD3A}"/>
    <hyperlink ref="A34" location="'LIQ2'!A1" display="'LIQ2'!A1" xr:uid="{917FC09F-582A-40A4-97E5-672373532445}"/>
    <hyperlink ref="A43" location="'CQ3'!A1" display="'CQ3'!A1" xr:uid="{BD104546-7D40-42C9-98FD-DE13F2926524}"/>
    <hyperlink ref="A37" location="'CR1'!A1" display="'CR1'!A1" xr:uid="{6B2BD872-5651-4658-AF34-B6DFCCBB7F04}"/>
    <hyperlink ref="A41" location="'CQ1'!A1" display="'CQ1'!A1" xr:uid="{AD3CA56D-CA12-4E4C-BBEF-FADDD83D4000}"/>
    <hyperlink ref="A71" location="'CCR1'!A1" display="'CCR1'!A1" xr:uid="{56601CC2-94B8-4EC2-9A82-6ABAA8E76784}"/>
    <hyperlink ref="A72" location="'CCR2'!A1" display="'CCR2'!A1" xr:uid="{5A54408C-3EAC-4C0F-9955-A3CC5200F0F0}"/>
    <hyperlink ref="A73" location="'CCR3'!A1" display="'CCR3'!A1" xr:uid="{4B7E2016-9BA8-4982-8861-EBCA8E669A10}"/>
    <hyperlink ref="A20" location="'CC2'!A1" display="'CC2'!A1" xr:uid="{5DD712EE-FE9B-4BF7-82C5-528C673789AE}"/>
    <hyperlink ref="A78" location="'CCR8'!A1" display="'CCR8'!A1" xr:uid="{5DE729C1-3DAB-4845-9C6D-49305B49E923}"/>
    <hyperlink ref="A95" location="'OR1'!A1" display="'OR1'!A1" xr:uid="{FF6A051F-7A7A-4613-BE71-ECBBFCBE6163}"/>
    <hyperlink ref="A21" location="CCA!A1" display="CCA!A1" xr:uid="{768C4ED1-1735-47A5-B461-3738A9FB7957}"/>
    <hyperlink ref="A28" location="'LR1'!A1" display="'LR1'!A1" xr:uid="{C06C6CF8-7755-4F65-9339-173D079B813B}"/>
    <hyperlink ref="A29" location="'LR2'!A1" display="'LR2'!A1" xr:uid="{49F7A333-F19E-478C-9144-36C9EDBCAF1C}"/>
    <hyperlink ref="A45" location="'CQ5'!A1" display="'CQ5'!A1" xr:uid="{5AB29B5A-7403-49E4-93D4-05C8FB02D11E}"/>
    <hyperlink ref="A75" location="'CCR5'!A1" display="'CCR5'!A1" xr:uid="{4955792C-1BED-451A-B4C1-49478571961B}"/>
    <hyperlink ref="A110" location="IRRBB1!A1" display="IRRBB1!A1" xr:uid="{37A65EDA-9978-4900-BE0B-374E3DD84284}"/>
    <hyperlink ref="A98" location="'REM1'!A1" display="'REM1'!A1" xr:uid="{7B834238-4ED6-4157-AEF3-0FDEC7184A5B}"/>
    <hyperlink ref="A39" location="'CR2'!A1" display="'CR2'!A1" xr:uid="{BA92C81B-8EE0-427F-82F3-E420DE0946C0}"/>
  </hyperlinks>
  <pageMargins left="0.7" right="0.7" top="0.75" bottom="0.75" header="0.3" footer="0.3"/>
  <pageSetup paperSize="9" scale="3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4812F-1DC0-490A-B6E0-A99588593EDF}">
  <dimension ref="A1:I72"/>
  <sheetViews>
    <sheetView showGridLines="0" workbookViewId="0">
      <selection activeCell="C72" sqref="C72"/>
    </sheetView>
  </sheetViews>
  <sheetFormatPr baseColWidth="10" defaultColWidth="11.44140625" defaultRowHeight="14.4"/>
  <cols>
    <col min="2" max="2" width="111.33203125" customWidth="1"/>
    <col min="3" max="4" width="24.88671875" customWidth="1"/>
  </cols>
  <sheetData>
    <row r="1" spans="1:9" ht="25.8">
      <c r="A1" s="133" t="s">
        <v>1116</v>
      </c>
      <c r="B1" s="202"/>
      <c r="C1" s="203"/>
      <c r="D1" s="202"/>
    </row>
    <row r="2" spans="1:9">
      <c r="A2" s="204"/>
      <c r="B2" s="26"/>
      <c r="C2" s="26"/>
      <c r="D2" s="26"/>
    </row>
    <row r="3" spans="1:9">
      <c r="A3" s="204"/>
      <c r="B3" s="26"/>
      <c r="C3" s="26"/>
      <c r="D3" s="26"/>
    </row>
    <row r="4" spans="1:9">
      <c r="A4" s="205"/>
      <c r="B4" s="206"/>
      <c r="C4" s="474" t="s">
        <v>548</v>
      </c>
      <c r="D4" s="474"/>
    </row>
    <row r="5" spans="1:9">
      <c r="A5" s="475"/>
      <c r="B5" s="476"/>
      <c r="C5" s="172" t="s">
        <v>116</v>
      </c>
      <c r="D5" s="172" t="s">
        <v>117</v>
      </c>
    </row>
    <row r="6" spans="1:9">
      <c r="A6" s="477"/>
      <c r="B6" s="478"/>
      <c r="C6" s="366">
        <v>45657</v>
      </c>
      <c r="D6" s="366">
        <v>45291</v>
      </c>
    </row>
    <row r="7" spans="1:9">
      <c r="A7" s="479" t="s">
        <v>549</v>
      </c>
      <c r="B7" s="480"/>
      <c r="C7" s="480"/>
      <c r="D7" s="481"/>
    </row>
    <row r="8" spans="1:9">
      <c r="A8" s="208">
        <v>1</v>
      </c>
      <c r="B8" s="209" t="s">
        <v>550</v>
      </c>
      <c r="C8" s="88">
        <v>172778</v>
      </c>
      <c r="D8" s="88">
        <v>161448</v>
      </c>
    </row>
    <row r="9" spans="1:9" ht="28.8">
      <c r="A9" s="210">
        <v>2</v>
      </c>
      <c r="B9" s="209" t="s">
        <v>551</v>
      </c>
      <c r="C9" s="87">
        <v>0</v>
      </c>
      <c r="D9" s="87">
        <v>0</v>
      </c>
    </row>
    <row r="10" spans="1:9">
      <c r="A10" s="210">
        <v>3</v>
      </c>
      <c r="B10" s="209" t="s">
        <v>552</v>
      </c>
      <c r="C10" s="87">
        <v>0</v>
      </c>
      <c r="D10" s="87">
        <v>0</v>
      </c>
    </row>
    <row r="11" spans="1:9">
      <c r="A11" s="210">
        <v>4</v>
      </c>
      <c r="B11" s="209" t="s">
        <v>553</v>
      </c>
      <c r="C11" s="87">
        <v>0</v>
      </c>
      <c r="D11" s="87">
        <v>0</v>
      </c>
    </row>
    <row r="12" spans="1:9">
      <c r="A12" s="210">
        <v>5</v>
      </c>
      <c r="B12" s="209" t="s">
        <v>554</v>
      </c>
      <c r="C12" s="87">
        <v>0</v>
      </c>
      <c r="D12" s="87">
        <v>0</v>
      </c>
    </row>
    <row r="13" spans="1:9">
      <c r="A13" s="208">
        <v>6</v>
      </c>
      <c r="B13" s="211" t="s">
        <v>555</v>
      </c>
      <c r="C13" s="87">
        <v>-394</v>
      </c>
      <c r="D13" s="87">
        <v>373</v>
      </c>
    </row>
    <row r="14" spans="1:9">
      <c r="A14" s="213">
        <v>7</v>
      </c>
      <c r="B14" s="214" t="s">
        <v>556</v>
      </c>
      <c r="C14" s="88">
        <f>C8+C9+C10+C11+C12+C13</f>
        <v>172384</v>
      </c>
      <c r="D14" s="88">
        <v>161075</v>
      </c>
    </row>
    <row r="15" spans="1:9">
      <c r="A15" s="479" t="s">
        <v>557</v>
      </c>
      <c r="B15" s="480"/>
      <c r="C15" s="480"/>
      <c r="D15" s="481"/>
    </row>
    <row r="16" spans="1:9">
      <c r="A16" s="215">
        <v>8</v>
      </c>
      <c r="B16" s="209" t="s">
        <v>558</v>
      </c>
      <c r="C16" s="88">
        <v>468</v>
      </c>
      <c r="D16" s="87">
        <v>470</v>
      </c>
      <c r="I16" s="88"/>
    </row>
    <row r="17" spans="1:4">
      <c r="A17" s="215" t="s">
        <v>559</v>
      </c>
      <c r="B17" s="216" t="s">
        <v>560</v>
      </c>
      <c r="C17" s="87">
        <v>0</v>
      </c>
      <c r="D17" s="87">
        <v>0</v>
      </c>
    </row>
    <row r="18" spans="1:4">
      <c r="A18" s="215">
        <v>9</v>
      </c>
      <c r="B18" s="212" t="s">
        <v>561</v>
      </c>
      <c r="C18" s="88">
        <v>988</v>
      </c>
      <c r="D18" s="87">
        <v>924</v>
      </c>
    </row>
    <row r="19" spans="1:4">
      <c r="A19" s="210" t="s">
        <v>562</v>
      </c>
      <c r="B19" s="216" t="s">
        <v>563</v>
      </c>
      <c r="C19" s="87">
        <v>0</v>
      </c>
      <c r="D19" s="87">
        <v>0</v>
      </c>
    </row>
    <row r="20" spans="1:4">
      <c r="A20" s="9" t="s">
        <v>564</v>
      </c>
      <c r="B20" s="216" t="s">
        <v>565</v>
      </c>
      <c r="C20" s="87">
        <v>0</v>
      </c>
      <c r="D20" s="87">
        <v>0</v>
      </c>
    </row>
    <row r="21" spans="1:4">
      <c r="A21" s="210">
        <v>10</v>
      </c>
      <c r="B21" s="217" t="s">
        <v>566</v>
      </c>
      <c r="C21" s="87">
        <v>0</v>
      </c>
      <c r="D21" s="87">
        <v>0</v>
      </c>
    </row>
    <row r="22" spans="1:4">
      <c r="A22" s="210" t="s">
        <v>567</v>
      </c>
      <c r="B22" s="217" t="s">
        <v>568</v>
      </c>
      <c r="C22" s="87">
        <v>0</v>
      </c>
      <c r="D22" s="87">
        <v>0</v>
      </c>
    </row>
    <row r="23" spans="1:4">
      <c r="A23" s="210" t="s">
        <v>569</v>
      </c>
      <c r="B23" s="217" t="s">
        <v>570</v>
      </c>
      <c r="C23" s="87">
        <v>0</v>
      </c>
      <c r="D23" s="87">
        <v>0</v>
      </c>
    </row>
    <row r="24" spans="1:4">
      <c r="A24" s="210">
        <v>11</v>
      </c>
      <c r="B24" s="211" t="s">
        <v>571</v>
      </c>
      <c r="C24" s="87">
        <v>0</v>
      </c>
      <c r="D24" s="87">
        <v>0</v>
      </c>
    </row>
    <row r="25" spans="1:4">
      <c r="A25" s="210">
        <v>12</v>
      </c>
      <c r="B25" s="211" t="s">
        <v>572</v>
      </c>
      <c r="C25" s="87">
        <v>0</v>
      </c>
      <c r="D25" s="87">
        <v>0</v>
      </c>
    </row>
    <row r="26" spans="1:4">
      <c r="A26" s="218">
        <v>13</v>
      </c>
      <c r="B26" s="219" t="s">
        <v>573</v>
      </c>
      <c r="C26" s="88">
        <f>C16+C17+C18+C19+C20+C21+C22+C23+C24+C25</f>
        <v>1456</v>
      </c>
      <c r="D26" s="87">
        <v>1393</v>
      </c>
    </row>
    <row r="27" spans="1:4">
      <c r="A27" s="479" t="s">
        <v>574</v>
      </c>
      <c r="B27" s="480"/>
      <c r="C27" s="480"/>
      <c r="D27" s="481"/>
    </row>
    <row r="28" spans="1:4">
      <c r="A28" s="208">
        <v>14</v>
      </c>
      <c r="B28" s="209" t="s">
        <v>575</v>
      </c>
      <c r="C28" s="87">
        <v>41.4</v>
      </c>
      <c r="D28" s="87">
        <v>0</v>
      </c>
    </row>
    <row r="29" spans="1:4">
      <c r="A29" s="208">
        <v>15</v>
      </c>
      <c r="B29" s="211" t="s">
        <v>576</v>
      </c>
      <c r="C29" s="87">
        <v>0</v>
      </c>
      <c r="D29" s="87">
        <v>0</v>
      </c>
    </row>
    <row r="30" spans="1:4">
      <c r="A30" s="208">
        <v>16</v>
      </c>
      <c r="B30" s="211" t="s">
        <v>577</v>
      </c>
      <c r="C30" s="87">
        <v>18.52</v>
      </c>
      <c r="D30" s="87">
        <v>0</v>
      </c>
    </row>
    <row r="31" spans="1:4">
      <c r="A31" s="210" t="s">
        <v>578</v>
      </c>
      <c r="B31" s="209" t="s">
        <v>579</v>
      </c>
      <c r="C31" s="87">
        <v>0</v>
      </c>
      <c r="D31" s="87">
        <v>0</v>
      </c>
    </row>
    <row r="32" spans="1:4">
      <c r="A32" s="210">
        <v>17</v>
      </c>
      <c r="B32" s="211" t="s">
        <v>580</v>
      </c>
      <c r="C32" s="87">
        <v>0</v>
      </c>
      <c r="D32" s="87">
        <v>0</v>
      </c>
    </row>
    <row r="33" spans="1:4">
      <c r="A33" s="210" t="s">
        <v>440</v>
      </c>
      <c r="B33" s="211" t="s">
        <v>581</v>
      </c>
      <c r="C33" s="87">
        <v>0</v>
      </c>
      <c r="D33" s="87">
        <v>0</v>
      </c>
    </row>
    <row r="34" spans="1:4">
      <c r="A34" s="218">
        <v>18</v>
      </c>
      <c r="B34" s="220" t="s">
        <v>582</v>
      </c>
      <c r="C34" s="87">
        <f>C28+C29+C30+C31+C32+C33</f>
        <v>59.92</v>
      </c>
      <c r="D34" s="87">
        <v>0</v>
      </c>
    </row>
    <row r="35" spans="1:4">
      <c r="A35" s="479" t="s">
        <v>583</v>
      </c>
      <c r="B35" s="480"/>
      <c r="C35" s="480"/>
      <c r="D35" s="481"/>
    </row>
    <row r="36" spans="1:4">
      <c r="A36" s="208">
        <v>19</v>
      </c>
      <c r="B36" s="209" t="s">
        <v>584</v>
      </c>
      <c r="C36" s="88">
        <v>18196</v>
      </c>
      <c r="D36" s="88">
        <v>19334</v>
      </c>
    </row>
    <row r="37" spans="1:4">
      <c r="A37" s="208">
        <v>20</v>
      </c>
      <c r="B37" s="209" t="s">
        <v>585</v>
      </c>
      <c r="C37" s="88">
        <f>C39-C36-C38</f>
        <v>-10965</v>
      </c>
      <c r="D37" s="88">
        <v>-11586</v>
      </c>
    </row>
    <row r="38" spans="1:4">
      <c r="A38" s="208">
        <v>21</v>
      </c>
      <c r="B38" s="209" t="s">
        <v>586</v>
      </c>
      <c r="C38" s="482"/>
      <c r="D38" s="483"/>
    </row>
    <row r="39" spans="1:4">
      <c r="A39" s="208">
        <v>22</v>
      </c>
      <c r="B39" s="209" t="s">
        <v>587</v>
      </c>
      <c r="C39" s="88">
        <v>7231</v>
      </c>
      <c r="D39" s="88">
        <v>7749</v>
      </c>
    </row>
    <row r="40" spans="1:4" ht="14.4" customHeight="1">
      <c r="A40" s="479" t="s">
        <v>588</v>
      </c>
      <c r="B40" s="480"/>
      <c r="C40" s="480"/>
      <c r="D40" s="481"/>
    </row>
    <row r="41" spans="1:4">
      <c r="A41" s="208" t="s">
        <v>447</v>
      </c>
      <c r="B41" s="209" t="s">
        <v>1117</v>
      </c>
      <c r="C41" s="87">
        <v>0</v>
      </c>
      <c r="D41" s="87">
        <v>0</v>
      </c>
    </row>
    <row r="42" spans="1:4">
      <c r="A42" s="215" t="s">
        <v>589</v>
      </c>
      <c r="B42" s="3" t="s">
        <v>590</v>
      </c>
      <c r="C42" s="87">
        <v>0</v>
      </c>
      <c r="D42" s="87">
        <v>0</v>
      </c>
    </row>
    <row r="43" spans="1:4">
      <c r="A43" s="221" t="s">
        <v>591</v>
      </c>
      <c r="B43" s="216" t="s">
        <v>592</v>
      </c>
      <c r="C43" s="87">
        <v>0</v>
      </c>
      <c r="D43" s="87">
        <v>0</v>
      </c>
    </row>
    <row r="44" spans="1:4" ht="14.4" customHeight="1">
      <c r="A44" s="221" t="s">
        <v>593</v>
      </c>
      <c r="B44" s="216" t="s">
        <v>1118</v>
      </c>
      <c r="C44" s="87">
        <v>0</v>
      </c>
      <c r="D44" s="87">
        <v>0</v>
      </c>
    </row>
    <row r="45" spans="1:4" ht="14.4" customHeight="1">
      <c r="A45" s="221" t="s">
        <v>594</v>
      </c>
      <c r="B45" s="216" t="s">
        <v>1119</v>
      </c>
      <c r="C45" s="87">
        <v>0</v>
      </c>
      <c r="D45" s="87">
        <v>0</v>
      </c>
    </row>
    <row r="46" spans="1:4">
      <c r="A46" s="221" t="s">
        <v>595</v>
      </c>
      <c r="B46" s="216" t="s">
        <v>596</v>
      </c>
      <c r="C46" s="87">
        <v>0</v>
      </c>
      <c r="D46" s="87">
        <v>0</v>
      </c>
    </row>
    <row r="47" spans="1:4">
      <c r="A47" s="221" t="s">
        <v>597</v>
      </c>
      <c r="B47" s="216" t="s">
        <v>598</v>
      </c>
      <c r="C47" s="87">
        <v>0</v>
      </c>
      <c r="D47" s="87">
        <v>0</v>
      </c>
    </row>
    <row r="48" spans="1:4">
      <c r="A48" s="221" t="s">
        <v>599</v>
      </c>
      <c r="B48" s="222" t="s">
        <v>600</v>
      </c>
      <c r="C48" s="87">
        <v>0</v>
      </c>
      <c r="D48" s="87">
        <v>0</v>
      </c>
    </row>
    <row r="49" spans="1:4">
      <c r="A49" s="221" t="s">
        <v>601</v>
      </c>
      <c r="B49" s="222" t="s">
        <v>602</v>
      </c>
      <c r="C49" s="87">
        <v>0</v>
      </c>
      <c r="D49" s="87">
        <v>0</v>
      </c>
    </row>
    <row r="50" spans="1:4">
      <c r="A50" s="221" t="s">
        <v>603</v>
      </c>
      <c r="B50" s="216" t="s">
        <v>604</v>
      </c>
      <c r="C50" s="87">
        <v>0</v>
      </c>
      <c r="D50" s="87">
        <v>0</v>
      </c>
    </row>
    <row r="51" spans="1:4">
      <c r="A51" s="223" t="s">
        <v>605</v>
      </c>
      <c r="B51" s="224" t="s">
        <v>606</v>
      </c>
      <c r="C51" s="87">
        <f>C41+C42+C43+C44+C45+C46+C47+C48+C49+C50</f>
        <v>0</v>
      </c>
      <c r="D51" s="87">
        <v>0</v>
      </c>
    </row>
    <row r="52" spans="1:4" ht="14.4" customHeight="1">
      <c r="A52" s="484" t="s">
        <v>607</v>
      </c>
      <c r="B52" s="485"/>
      <c r="C52" s="485"/>
      <c r="D52" s="486"/>
    </row>
    <row r="53" spans="1:4">
      <c r="A53" s="208">
        <v>23</v>
      </c>
      <c r="B53" s="225" t="s">
        <v>205</v>
      </c>
      <c r="C53" s="88">
        <v>16447</v>
      </c>
      <c r="D53" s="88">
        <v>15346</v>
      </c>
    </row>
    <row r="54" spans="1:4">
      <c r="A54" s="218">
        <v>24</v>
      </c>
      <c r="B54" s="226" t="s">
        <v>450</v>
      </c>
      <c r="C54" s="88">
        <f>C14+C26+C39+C51</f>
        <v>181071</v>
      </c>
      <c r="D54" s="88">
        <v>170218</v>
      </c>
    </row>
    <row r="55" spans="1:4">
      <c r="A55" s="479" t="s">
        <v>494</v>
      </c>
      <c r="B55" s="480"/>
      <c r="C55" s="480"/>
      <c r="D55" s="481"/>
    </row>
    <row r="56" spans="1:4">
      <c r="A56" s="208">
        <v>25</v>
      </c>
      <c r="B56" s="207" t="s">
        <v>494</v>
      </c>
      <c r="C56" s="367">
        <f>C53/C54</f>
        <v>9.083177317184972E-2</v>
      </c>
      <c r="D56" s="367">
        <f>D53/D54</f>
        <v>9.0154977734434663E-2</v>
      </c>
    </row>
    <row r="57" spans="1:4">
      <c r="A57" s="9" t="s">
        <v>608</v>
      </c>
      <c r="B57" s="3" t="s">
        <v>609</v>
      </c>
      <c r="C57" s="367">
        <f>C53/(C54-C43-C44)</f>
        <v>9.083177317184972E-2</v>
      </c>
      <c r="D57" s="367">
        <f>D53/(D54-D43-D44)</f>
        <v>9.0154977734434663E-2</v>
      </c>
    </row>
    <row r="58" spans="1:4">
      <c r="A58" s="215" t="s">
        <v>610</v>
      </c>
      <c r="B58" s="7" t="s">
        <v>1120</v>
      </c>
      <c r="C58" s="367">
        <f>C53/(C54+C11)</f>
        <v>9.083177317184972E-2</v>
      </c>
      <c r="D58" s="367">
        <f>D53/(D54+D11)</f>
        <v>9.0154977734434663E-2</v>
      </c>
    </row>
    <row r="59" spans="1:4">
      <c r="A59" s="215">
        <v>26</v>
      </c>
      <c r="B59" s="3" t="s">
        <v>611</v>
      </c>
      <c r="C59" s="367">
        <v>0.03</v>
      </c>
      <c r="D59" s="367">
        <v>0.03</v>
      </c>
    </row>
    <row r="60" spans="1:4">
      <c r="A60" s="215" t="s">
        <v>454</v>
      </c>
      <c r="B60" s="3" t="s">
        <v>490</v>
      </c>
      <c r="C60" s="368" t="s">
        <v>618</v>
      </c>
      <c r="D60" s="368" t="s">
        <v>618</v>
      </c>
    </row>
    <row r="61" spans="1:4">
      <c r="A61" s="215" t="s">
        <v>612</v>
      </c>
      <c r="B61" s="3" t="s">
        <v>488</v>
      </c>
      <c r="C61" s="368" t="s">
        <v>618</v>
      </c>
      <c r="D61" s="368" t="s">
        <v>618</v>
      </c>
    </row>
    <row r="62" spans="1:4">
      <c r="A62" s="9">
        <v>27</v>
      </c>
      <c r="B62" s="3" t="s">
        <v>483</v>
      </c>
      <c r="C62" s="368" t="s">
        <v>618</v>
      </c>
      <c r="D62" s="368" t="s">
        <v>618</v>
      </c>
    </row>
    <row r="63" spans="1:4">
      <c r="A63" s="215" t="s">
        <v>613</v>
      </c>
      <c r="B63" s="3" t="s">
        <v>614</v>
      </c>
      <c r="C63" s="367">
        <f>C59</f>
        <v>0.03</v>
      </c>
      <c r="D63" s="367">
        <f>D59</f>
        <v>0.03</v>
      </c>
    </row>
    <row r="64" spans="1:4">
      <c r="A64" s="487" t="s">
        <v>615</v>
      </c>
      <c r="B64" s="488"/>
      <c r="C64" s="488"/>
      <c r="D64" s="489"/>
    </row>
    <row r="65" spans="1:4">
      <c r="A65" s="210" t="s">
        <v>616</v>
      </c>
      <c r="B65" s="211" t="s">
        <v>617</v>
      </c>
      <c r="C65" s="368" t="s">
        <v>618</v>
      </c>
      <c r="D65" s="368" t="s">
        <v>618</v>
      </c>
    </row>
    <row r="66" spans="1:4">
      <c r="A66" s="471" t="s">
        <v>619</v>
      </c>
      <c r="B66" s="472"/>
      <c r="C66" s="472"/>
      <c r="D66" s="473"/>
    </row>
    <row r="67" spans="1:4" ht="28.8">
      <c r="A67" s="9">
        <v>28</v>
      </c>
      <c r="B67" s="3" t="s">
        <v>620</v>
      </c>
      <c r="C67" s="87">
        <f>0</f>
        <v>0</v>
      </c>
      <c r="D67" s="87">
        <f>0</f>
        <v>0</v>
      </c>
    </row>
    <row r="68" spans="1:4" ht="28.8">
      <c r="A68" s="9">
        <v>29</v>
      </c>
      <c r="B68" s="3" t="s">
        <v>621</v>
      </c>
      <c r="C68" s="87">
        <f>C28+C29</f>
        <v>41.4</v>
      </c>
      <c r="D68" s="87">
        <f>0</f>
        <v>0</v>
      </c>
    </row>
    <row r="69" spans="1:4" ht="43.2">
      <c r="A69" s="9">
        <v>30</v>
      </c>
      <c r="B69" s="3" t="s">
        <v>622</v>
      </c>
      <c r="C69" s="87">
        <f>C54-C68+C67</f>
        <v>181029.6</v>
      </c>
      <c r="D69" s="87">
        <f>D54-D67+D68</f>
        <v>170218</v>
      </c>
    </row>
    <row r="70" spans="1:4" ht="43.2">
      <c r="A70" s="9" t="s">
        <v>623</v>
      </c>
      <c r="B70" s="3" t="s">
        <v>624</v>
      </c>
      <c r="C70" s="87">
        <f>C54-C68+C67-'LR1'!C9</f>
        <v>181029.6</v>
      </c>
      <c r="D70" s="87">
        <v>170218</v>
      </c>
    </row>
    <row r="71" spans="1:4" ht="43.2">
      <c r="A71" s="9">
        <v>31</v>
      </c>
      <c r="B71" s="3" t="s">
        <v>625</v>
      </c>
      <c r="C71" s="367">
        <f>C53/C69</f>
        <v>9.0852545661041062E-2</v>
      </c>
      <c r="D71" s="367">
        <f>D53/D69</f>
        <v>9.0154977734434663E-2</v>
      </c>
    </row>
    <row r="72" spans="1:4" ht="43.2">
      <c r="A72" s="9" t="s">
        <v>626</v>
      </c>
      <c r="B72" s="3" t="s">
        <v>627</v>
      </c>
      <c r="C72" s="367">
        <f>C53/C70</f>
        <v>9.0852545661041062E-2</v>
      </c>
      <c r="D72" s="367">
        <f>D53/D70</f>
        <v>9.0154977734434663E-2</v>
      </c>
    </row>
  </sheetData>
  <mergeCells count="12">
    <mergeCell ref="A66:D66"/>
    <mergeCell ref="C4:D4"/>
    <mergeCell ref="A5:B6"/>
    <mergeCell ref="A7:D7"/>
    <mergeCell ref="A15:D15"/>
    <mergeCell ref="A27:D27"/>
    <mergeCell ref="A35:D35"/>
    <mergeCell ref="C38:D38"/>
    <mergeCell ref="A40:D40"/>
    <mergeCell ref="A52:D52"/>
    <mergeCell ref="A55:D55"/>
    <mergeCell ref="A64:D64"/>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82E84-7B5E-4381-AF67-E83ABE59156D}">
  <dimension ref="A1:C17"/>
  <sheetViews>
    <sheetView showGridLines="0" workbookViewId="0">
      <selection activeCell="C18" sqref="C18"/>
    </sheetView>
  </sheetViews>
  <sheetFormatPr baseColWidth="10" defaultColWidth="11.44140625" defaultRowHeight="14.4"/>
  <cols>
    <col min="2" max="2" width="93.5546875" customWidth="1"/>
    <col min="3" max="3" width="36.33203125" customWidth="1"/>
  </cols>
  <sheetData>
    <row r="1" spans="1:3" ht="25.8">
      <c r="A1" s="133" t="s">
        <v>1115</v>
      </c>
      <c r="B1" s="133"/>
      <c r="C1" s="133"/>
    </row>
    <row r="2" spans="1:3" ht="14.4" customHeight="1">
      <c r="A2" s="133"/>
      <c r="B2" s="133"/>
      <c r="C2" s="133"/>
    </row>
    <row r="3" spans="1:3" ht="14.4" customHeight="1">
      <c r="A3" s="133"/>
      <c r="B3" s="133"/>
      <c r="C3" s="133"/>
    </row>
    <row r="4" spans="1:3">
      <c r="A4" s="227"/>
      <c r="B4" s="227"/>
      <c r="C4" s="228" t="s">
        <v>116</v>
      </c>
    </row>
    <row r="5" spans="1:3">
      <c r="A5" s="229"/>
      <c r="B5" s="229"/>
      <c r="C5" s="230" t="s">
        <v>548</v>
      </c>
    </row>
    <row r="6" spans="1:3">
      <c r="A6" s="218" t="s">
        <v>628</v>
      </c>
      <c r="B6" s="219" t="s">
        <v>629</v>
      </c>
      <c r="C6" s="88">
        <f>C7+C8</f>
        <v>172779</v>
      </c>
    </row>
    <row r="7" spans="1:3">
      <c r="A7" s="231" t="s">
        <v>630</v>
      </c>
      <c r="B7" s="232" t="s">
        <v>631</v>
      </c>
      <c r="C7" s="88">
        <v>0</v>
      </c>
    </row>
    <row r="8" spans="1:3">
      <c r="A8" s="231" t="s">
        <v>632</v>
      </c>
      <c r="B8" s="232" t="s">
        <v>633</v>
      </c>
      <c r="C8" s="88">
        <f>C9+C10+C11+C12+C13+C14+C15+C16+C17</f>
        <v>172779</v>
      </c>
    </row>
    <row r="9" spans="1:3">
      <c r="A9" s="231" t="s">
        <v>634</v>
      </c>
      <c r="B9" s="232" t="s">
        <v>167</v>
      </c>
      <c r="C9" s="88">
        <v>18855</v>
      </c>
    </row>
    <row r="10" spans="1:3">
      <c r="A10" s="231" t="s">
        <v>635</v>
      </c>
      <c r="B10" s="232" t="s">
        <v>636</v>
      </c>
      <c r="C10" s="88">
        <v>15</v>
      </c>
    </row>
    <row r="11" spans="1:3">
      <c r="A11" s="231" t="s">
        <v>637</v>
      </c>
      <c r="B11" s="232" t="s">
        <v>638</v>
      </c>
      <c r="C11" s="88">
        <v>8517</v>
      </c>
    </row>
    <row r="12" spans="1:3">
      <c r="A12" s="231" t="s">
        <v>415</v>
      </c>
      <c r="B12" s="232" t="s">
        <v>161</v>
      </c>
      <c r="C12" s="88">
        <v>3186</v>
      </c>
    </row>
    <row r="13" spans="1:3">
      <c r="A13" s="231" t="s">
        <v>417</v>
      </c>
      <c r="B13" s="232" t="s">
        <v>639</v>
      </c>
      <c r="C13" s="88">
        <v>115576</v>
      </c>
    </row>
    <row r="14" spans="1:3">
      <c r="A14" s="231" t="s">
        <v>419</v>
      </c>
      <c r="B14" s="232" t="s">
        <v>640</v>
      </c>
      <c r="C14" s="88">
        <v>16281</v>
      </c>
    </row>
    <row r="15" spans="1:3">
      <c r="A15" s="231" t="s">
        <v>421</v>
      </c>
      <c r="B15" s="233" t="s">
        <v>162</v>
      </c>
      <c r="C15" s="88">
        <v>5960</v>
      </c>
    </row>
    <row r="16" spans="1:3">
      <c r="A16" s="231" t="s">
        <v>641</v>
      </c>
      <c r="B16" s="232" t="s">
        <v>165</v>
      </c>
      <c r="C16" s="88">
        <v>1307</v>
      </c>
    </row>
    <row r="17" spans="1:3">
      <c r="A17" s="231" t="s">
        <v>642</v>
      </c>
      <c r="B17" s="232" t="s">
        <v>643</v>
      </c>
      <c r="C17" s="88">
        <v>3082</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5E4D8-284B-4A58-A7C7-0CFD8C377EF9}">
  <sheetPr>
    <pageSetUpPr fitToPage="1"/>
  </sheetPr>
  <dimension ref="A1:J44"/>
  <sheetViews>
    <sheetView showGridLines="0" workbookViewId="0">
      <selection activeCell="C11" sqref="C11"/>
    </sheetView>
  </sheetViews>
  <sheetFormatPr baseColWidth="10" defaultColWidth="11.44140625" defaultRowHeight="14.4"/>
  <cols>
    <col min="1" max="1" width="7.6640625" style="37" customWidth="1"/>
    <col min="2" max="2" width="56.33203125" customWidth="1"/>
    <col min="3" max="10" width="10.88671875" customWidth="1"/>
  </cols>
  <sheetData>
    <row r="1" spans="1:10" ht="25.8">
      <c r="A1" s="151" t="s">
        <v>389</v>
      </c>
      <c r="B1" s="26"/>
      <c r="C1" s="26"/>
      <c r="D1" s="26"/>
      <c r="E1" s="26"/>
      <c r="F1" s="26"/>
      <c r="G1" s="26"/>
      <c r="H1" s="26"/>
      <c r="I1" s="26"/>
      <c r="J1" s="26"/>
    </row>
    <row r="2" spans="1:10">
      <c r="A2" s="150"/>
      <c r="B2" s="26"/>
      <c r="C2" s="26"/>
      <c r="D2" s="26"/>
      <c r="E2" s="26"/>
      <c r="F2" s="26"/>
      <c r="G2" s="26"/>
      <c r="H2" s="26"/>
      <c r="I2" s="26"/>
      <c r="J2" s="26"/>
    </row>
    <row r="4" spans="1:10">
      <c r="A4" s="507"/>
      <c r="B4" s="51" t="s">
        <v>307</v>
      </c>
      <c r="C4" s="52" t="s">
        <v>116</v>
      </c>
      <c r="D4" s="52" t="s">
        <v>117</v>
      </c>
      <c r="E4" s="52" t="s">
        <v>118</v>
      </c>
      <c r="F4" s="52" t="s">
        <v>119</v>
      </c>
      <c r="G4" s="52" t="s">
        <v>120</v>
      </c>
      <c r="H4" s="52" t="s">
        <v>121</v>
      </c>
      <c r="I4" s="52" t="s">
        <v>111</v>
      </c>
      <c r="J4" s="52" t="s">
        <v>122</v>
      </c>
    </row>
    <row r="5" spans="1:10">
      <c r="A5" s="508"/>
      <c r="B5" s="51" t="s">
        <v>383</v>
      </c>
      <c r="C5" s="499" t="s">
        <v>387</v>
      </c>
      <c r="D5" s="499"/>
      <c r="E5" s="499"/>
      <c r="F5" s="499"/>
      <c r="G5" s="500" t="s">
        <v>388</v>
      </c>
      <c r="H5" s="501"/>
      <c r="I5" s="501"/>
      <c r="J5" s="502"/>
    </row>
    <row r="6" spans="1:10">
      <c r="A6" s="356" t="s">
        <v>308</v>
      </c>
      <c r="B6" s="51" t="s">
        <v>309</v>
      </c>
      <c r="C6" s="53">
        <v>45657</v>
      </c>
      <c r="D6" s="53">
        <v>45565</v>
      </c>
      <c r="E6" s="53">
        <v>45473</v>
      </c>
      <c r="F6" s="53">
        <v>45382</v>
      </c>
      <c r="G6" s="53">
        <v>45657</v>
      </c>
      <c r="H6" s="53">
        <v>45565</v>
      </c>
      <c r="I6" s="53">
        <v>45473</v>
      </c>
      <c r="J6" s="53">
        <v>45382</v>
      </c>
    </row>
    <row r="7" spans="1:10" ht="15" customHeight="1">
      <c r="A7" s="357" t="s">
        <v>310</v>
      </c>
      <c r="B7" s="63" t="s">
        <v>311</v>
      </c>
      <c r="C7" s="64">
        <v>12</v>
      </c>
      <c r="D7" s="64">
        <v>12</v>
      </c>
      <c r="E7" s="64">
        <v>12</v>
      </c>
      <c r="F7" s="64">
        <v>12</v>
      </c>
      <c r="G7" s="64">
        <v>12</v>
      </c>
      <c r="H7" s="64">
        <v>12</v>
      </c>
      <c r="I7" s="64">
        <v>12</v>
      </c>
      <c r="J7" s="64">
        <v>12</v>
      </c>
    </row>
    <row r="8" spans="1:10">
      <c r="A8" s="503" t="s">
        <v>312</v>
      </c>
      <c r="B8" s="503"/>
      <c r="C8" s="503"/>
      <c r="D8" s="503"/>
      <c r="E8" s="503"/>
      <c r="F8" s="503"/>
      <c r="G8" s="503"/>
      <c r="H8" s="503"/>
      <c r="I8" s="503"/>
      <c r="J8" s="503"/>
    </row>
    <row r="9" spans="1:10" ht="30.75" customHeight="1">
      <c r="A9" s="122">
        <v>1</v>
      </c>
      <c r="B9" s="57" t="s">
        <v>313</v>
      </c>
      <c r="C9" s="504"/>
      <c r="D9" s="505"/>
      <c r="E9" s="505"/>
      <c r="F9" s="506"/>
      <c r="G9" s="56">
        <v>25935.945664713163</v>
      </c>
      <c r="H9" s="56">
        <v>24371.726663772934</v>
      </c>
      <c r="I9" s="56">
        <v>24014.411581544147</v>
      </c>
      <c r="J9" s="56">
        <v>23238.416656371061</v>
      </c>
    </row>
    <row r="10" spans="1:10">
      <c r="A10" s="498" t="s">
        <v>314</v>
      </c>
      <c r="B10" s="498"/>
      <c r="C10" s="498"/>
      <c r="D10" s="498"/>
      <c r="E10" s="498"/>
      <c r="F10" s="498"/>
      <c r="G10" s="498"/>
      <c r="H10" s="498"/>
      <c r="I10" s="498"/>
      <c r="J10" s="498"/>
    </row>
    <row r="11" spans="1:10" ht="28.8">
      <c r="A11" s="122">
        <v>2</v>
      </c>
      <c r="B11" s="57" t="s">
        <v>315</v>
      </c>
      <c r="C11" s="56">
        <v>37487.996968636362</v>
      </c>
      <c r="D11" s="56">
        <v>36795.592038272727</v>
      </c>
      <c r="E11" s="56">
        <v>36844.778297166667</v>
      </c>
      <c r="F11" s="56">
        <v>36827.972811749998</v>
      </c>
      <c r="G11" s="56">
        <v>1839.3855106727274</v>
      </c>
      <c r="H11" s="56">
        <v>1804.1688413590909</v>
      </c>
      <c r="I11" s="56">
        <v>1828.9142818958333</v>
      </c>
      <c r="J11" s="56">
        <v>1852.1350079166671</v>
      </c>
    </row>
    <row r="12" spans="1:10">
      <c r="A12" s="122">
        <v>3</v>
      </c>
      <c r="B12" s="58" t="s">
        <v>316</v>
      </c>
      <c r="C12" s="56">
        <v>26071.047985545454</v>
      </c>
      <c r="D12" s="56">
        <v>25438.838226272728</v>
      </c>
      <c r="E12" s="56">
        <v>25247.156898500001</v>
      </c>
      <c r="F12" s="56">
        <v>25024.459225750001</v>
      </c>
      <c r="G12" s="56">
        <v>1303.5523992772728</v>
      </c>
      <c r="H12" s="56">
        <v>1271.9419113136366</v>
      </c>
      <c r="I12" s="56">
        <v>1262.3578449250001</v>
      </c>
      <c r="J12" s="56">
        <v>1251.2229612875001</v>
      </c>
    </row>
    <row r="13" spans="1:10">
      <c r="A13" s="122">
        <v>4</v>
      </c>
      <c r="B13" s="58" t="s">
        <v>317</v>
      </c>
      <c r="C13" s="56">
        <v>5246.3363652727267</v>
      </c>
      <c r="D13" s="56">
        <v>5183.707191454545</v>
      </c>
      <c r="E13" s="56">
        <v>5521.9357929166663</v>
      </c>
      <c r="F13" s="56">
        <v>5839.736147333334</v>
      </c>
      <c r="G13" s="56">
        <v>529.0170596681819</v>
      </c>
      <c r="H13" s="56">
        <v>524.2080831363636</v>
      </c>
      <c r="I13" s="56">
        <v>559.76251363750009</v>
      </c>
      <c r="J13" s="56">
        <v>593.2797941291667</v>
      </c>
    </row>
    <row r="14" spans="1:10">
      <c r="A14" s="122">
        <v>5</v>
      </c>
      <c r="B14" s="57" t="s">
        <v>318</v>
      </c>
      <c r="C14" s="56">
        <v>28440.067013909091</v>
      </c>
      <c r="D14" s="56">
        <v>28291.040991272726</v>
      </c>
      <c r="E14" s="56">
        <v>27943.599011666665</v>
      </c>
      <c r="F14" s="56">
        <v>27298.514618000001</v>
      </c>
      <c r="G14" s="56">
        <v>11047.904955900001</v>
      </c>
      <c r="H14" s="56">
        <v>10844.533935218184</v>
      </c>
      <c r="I14" s="56">
        <v>10776.3391077</v>
      </c>
      <c r="J14" s="56">
        <v>10471.366157379167</v>
      </c>
    </row>
    <row r="15" spans="1:10" ht="28.8">
      <c r="A15" s="122">
        <v>6</v>
      </c>
      <c r="B15" s="58" t="s">
        <v>319</v>
      </c>
      <c r="C15" s="56">
        <v>4059.3389118181822</v>
      </c>
      <c r="D15" s="56">
        <v>4192.9395992727277</v>
      </c>
      <c r="E15" s="56">
        <v>4162.4873943333332</v>
      </c>
      <c r="F15" s="56">
        <v>4108.7178505833335</v>
      </c>
      <c r="G15" s="56">
        <v>683.65005037272726</v>
      </c>
      <c r="H15" s="56">
        <v>696.7148943636364</v>
      </c>
      <c r="I15" s="56">
        <v>688.07991491666667</v>
      </c>
      <c r="J15" s="56">
        <v>672.02646902916672</v>
      </c>
    </row>
    <row r="16" spans="1:10">
      <c r="A16" s="122">
        <v>7</v>
      </c>
      <c r="B16" s="58" t="s">
        <v>320</v>
      </c>
      <c r="C16" s="56">
        <v>24186.145633</v>
      </c>
      <c r="D16" s="56">
        <v>23950.761973909088</v>
      </c>
      <c r="E16" s="56">
        <v>23498.898692833332</v>
      </c>
      <c r="F16" s="56">
        <v>22902.835638500001</v>
      </c>
      <c r="G16" s="56">
        <v>10169.672436436365</v>
      </c>
      <c r="H16" s="56">
        <v>10000.479622763638</v>
      </c>
      <c r="I16" s="56">
        <v>9806.0462682833331</v>
      </c>
      <c r="J16" s="56">
        <v>9512.3785594333349</v>
      </c>
    </row>
    <row r="17" spans="1:10">
      <c r="A17" s="122">
        <v>8</v>
      </c>
      <c r="B17" s="58" t="s">
        <v>321</v>
      </c>
      <c r="C17" s="56">
        <v>194.58246909090909</v>
      </c>
      <c r="D17" s="56">
        <v>147.33941809090911</v>
      </c>
      <c r="E17" s="56">
        <v>282.21292449999999</v>
      </c>
      <c r="F17" s="56">
        <v>286.96112891666667</v>
      </c>
      <c r="G17" s="56">
        <v>194.58246909090909</v>
      </c>
      <c r="H17" s="56">
        <v>147.33941809090911</v>
      </c>
      <c r="I17" s="56">
        <v>282.21292449999999</v>
      </c>
      <c r="J17" s="56">
        <v>286.96112891666667</v>
      </c>
    </row>
    <row r="18" spans="1:10">
      <c r="A18" s="122">
        <v>9</v>
      </c>
      <c r="B18" s="58" t="s">
        <v>322</v>
      </c>
      <c r="C18" s="490"/>
      <c r="D18" s="490"/>
      <c r="E18" s="490"/>
      <c r="F18" s="490"/>
      <c r="G18" s="56">
        <v>12.211631428181819</v>
      </c>
      <c r="H18" s="56">
        <v>12.211631428181819</v>
      </c>
      <c r="I18" s="56">
        <v>11.193995475833335</v>
      </c>
      <c r="J18" s="56">
        <v>5.9075619575000005</v>
      </c>
    </row>
    <row r="19" spans="1:10">
      <c r="A19" s="122">
        <v>10</v>
      </c>
      <c r="B19" s="57" t="s">
        <v>323</v>
      </c>
      <c r="C19" s="56">
        <v>16326.430489854545</v>
      </c>
      <c r="D19" s="56">
        <v>16151.882495287273</v>
      </c>
      <c r="E19" s="56">
        <v>15898.837461333333</v>
      </c>
      <c r="F19" s="56">
        <v>15837.467086666667</v>
      </c>
      <c r="G19" s="56">
        <v>3082.7023255227277</v>
      </c>
      <c r="H19" s="56">
        <v>2759.9409670327268</v>
      </c>
      <c r="I19" s="56">
        <v>2529.0937627791664</v>
      </c>
      <c r="J19" s="56">
        <v>2526.8864709416666</v>
      </c>
    </row>
    <row r="20" spans="1:10" ht="28.8">
      <c r="A20" s="122">
        <v>11</v>
      </c>
      <c r="B20" s="58" t="s">
        <v>324</v>
      </c>
      <c r="C20" s="56">
        <v>1882.3160955818184</v>
      </c>
      <c r="D20" s="56">
        <v>1732.0324385599999</v>
      </c>
      <c r="E20" s="56">
        <v>1503.4869010833334</v>
      </c>
      <c r="F20" s="56">
        <v>1504.5721709166667</v>
      </c>
      <c r="G20" s="56">
        <v>1882.3160955818184</v>
      </c>
      <c r="H20" s="56">
        <v>1732.0324385599999</v>
      </c>
      <c r="I20" s="56">
        <v>1503.4869010833334</v>
      </c>
      <c r="J20" s="56">
        <v>1504.5721709166667</v>
      </c>
    </row>
    <row r="21" spans="1:10">
      <c r="A21" s="122">
        <v>12</v>
      </c>
      <c r="B21" s="58" t="s">
        <v>325</v>
      </c>
      <c r="C21" s="56">
        <v>304.59022663636364</v>
      </c>
      <c r="D21" s="56">
        <v>112.3656450909091</v>
      </c>
      <c r="E21" s="56">
        <v>106.08171433333332</v>
      </c>
      <c r="F21" s="56">
        <v>102.27082325000001</v>
      </c>
      <c r="G21" s="56">
        <v>304.59022663636364</v>
      </c>
      <c r="H21" s="56">
        <v>112.3656450909091</v>
      </c>
      <c r="I21" s="56">
        <v>106.08171433333332</v>
      </c>
      <c r="J21" s="56">
        <v>102.27082325000001</v>
      </c>
    </row>
    <row r="22" spans="1:10">
      <c r="A22" s="122">
        <v>13</v>
      </c>
      <c r="B22" s="58" t="s">
        <v>326</v>
      </c>
      <c r="C22" s="56">
        <v>14139.524167636364</v>
      </c>
      <c r="D22" s="56">
        <v>14307.484411636364</v>
      </c>
      <c r="E22" s="56">
        <v>14289.268845916666</v>
      </c>
      <c r="F22" s="56">
        <v>14230.6240925</v>
      </c>
      <c r="G22" s="56">
        <v>895.79600330454548</v>
      </c>
      <c r="H22" s="56">
        <v>915.542883381818</v>
      </c>
      <c r="I22" s="56">
        <v>919.52514736249987</v>
      </c>
      <c r="J22" s="56">
        <v>920.04347677499993</v>
      </c>
    </row>
    <row r="23" spans="1:10">
      <c r="A23" s="122">
        <v>14</v>
      </c>
      <c r="B23" s="57" t="s">
        <v>327</v>
      </c>
      <c r="C23" s="56">
        <v>132.10489654545455</v>
      </c>
      <c r="D23" s="56">
        <v>172.48294790909091</v>
      </c>
      <c r="E23" s="56">
        <v>217.35774741666665</v>
      </c>
      <c r="F23" s="56">
        <v>267.10676991666668</v>
      </c>
      <c r="G23" s="56">
        <v>132.10489654545455</v>
      </c>
      <c r="H23" s="56">
        <v>172.48294790909091</v>
      </c>
      <c r="I23" s="56">
        <v>217.35774741666665</v>
      </c>
      <c r="J23" s="56">
        <v>267.10676991666668</v>
      </c>
    </row>
    <row r="24" spans="1:10">
      <c r="A24" s="122">
        <v>15</v>
      </c>
      <c r="B24" s="57" t="s">
        <v>328</v>
      </c>
      <c r="C24" s="56">
        <v>14757.145859272729</v>
      </c>
      <c r="D24" s="56">
        <v>13859.992709272728</v>
      </c>
      <c r="E24" s="56">
        <v>13874.259786916666</v>
      </c>
      <c r="F24" s="56">
        <v>13698.343141166666</v>
      </c>
      <c r="G24" s="56">
        <v>912.94981469454535</v>
      </c>
      <c r="H24" s="56">
        <v>932.60746371818175</v>
      </c>
      <c r="I24" s="56">
        <v>901.51613155333337</v>
      </c>
      <c r="J24" s="56">
        <v>875.52332093583311</v>
      </c>
    </row>
    <row r="25" spans="1:10">
      <c r="A25" s="59">
        <v>16</v>
      </c>
      <c r="B25" s="60" t="s">
        <v>329</v>
      </c>
      <c r="C25" s="490"/>
      <c r="D25" s="490"/>
      <c r="E25" s="490"/>
      <c r="F25" s="490"/>
      <c r="G25" s="56">
        <v>17027.259134763637</v>
      </c>
      <c r="H25" s="56">
        <v>16525.945786665456</v>
      </c>
      <c r="I25" s="56">
        <v>16264.415026820838</v>
      </c>
      <c r="J25" s="56">
        <v>15998.9252890475</v>
      </c>
    </row>
    <row r="26" spans="1:10">
      <c r="A26" s="498" t="s">
        <v>330</v>
      </c>
      <c r="B26" s="498"/>
      <c r="C26" s="498"/>
      <c r="D26" s="498"/>
      <c r="E26" s="498"/>
      <c r="F26" s="498"/>
      <c r="G26" s="498"/>
      <c r="H26" s="498"/>
      <c r="I26" s="498"/>
      <c r="J26" s="498"/>
    </row>
    <row r="27" spans="1:10">
      <c r="A27" s="122">
        <v>17</v>
      </c>
      <c r="B27" s="61" t="s">
        <v>331</v>
      </c>
      <c r="C27" s="56">
        <v>1799.585470090909</v>
      </c>
      <c r="D27" s="56">
        <v>941.92568536363638</v>
      </c>
      <c r="E27" s="56">
        <v>1532.4976267500001</v>
      </c>
      <c r="F27" s="56">
        <v>1907.06651225</v>
      </c>
      <c r="G27" s="56">
        <v>127.43730938545457</v>
      </c>
      <c r="H27" s="56">
        <v>58.228582586363643</v>
      </c>
      <c r="I27" s="56">
        <v>66.353719967499998</v>
      </c>
      <c r="J27" s="56">
        <v>77.3334114675</v>
      </c>
    </row>
    <row r="28" spans="1:10">
      <c r="A28" s="122">
        <v>18</v>
      </c>
      <c r="B28" s="61" t="s">
        <v>332</v>
      </c>
      <c r="C28" s="56">
        <v>1325.3962134545454</v>
      </c>
      <c r="D28" s="56">
        <v>1212.8600821818181</v>
      </c>
      <c r="E28" s="56">
        <v>1182.1239175833332</v>
      </c>
      <c r="F28" s="56">
        <v>1170.678676</v>
      </c>
      <c r="G28" s="56">
        <v>1148.8273476818183</v>
      </c>
      <c r="H28" s="56">
        <v>1035.878250090909</v>
      </c>
      <c r="I28" s="56">
        <v>1017.338385625</v>
      </c>
      <c r="J28" s="56">
        <v>1012.6150897916666</v>
      </c>
    </row>
    <row r="29" spans="1:10">
      <c r="A29" s="122">
        <v>19</v>
      </c>
      <c r="B29" s="61" t="s">
        <v>333</v>
      </c>
      <c r="C29" s="56">
        <v>619.64978309090895</v>
      </c>
      <c r="D29" s="56">
        <v>73.313939545454545</v>
      </c>
      <c r="E29" s="56">
        <v>169.950514</v>
      </c>
      <c r="F29" s="56">
        <v>169.7399691666667</v>
      </c>
      <c r="G29" s="56">
        <v>619.64978309090895</v>
      </c>
      <c r="H29" s="56">
        <v>73.313939545454545</v>
      </c>
      <c r="I29" s="56">
        <v>169.950514</v>
      </c>
      <c r="J29" s="56">
        <v>169.7399691666667</v>
      </c>
    </row>
    <row r="30" spans="1:10">
      <c r="A30" s="496" t="s">
        <v>334</v>
      </c>
      <c r="B30" s="494" t="s">
        <v>335</v>
      </c>
      <c r="C30" s="490"/>
      <c r="D30" s="490"/>
      <c r="E30" s="490"/>
      <c r="F30" s="490"/>
      <c r="G30" s="492">
        <v>0</v>
      </c>
      <c r="H30" s="492">
        <v>0</v>
      </c>
      <c r="I30" s="492">
        <v>0</v>
      </c>
      <c r="J30" s="492">
        <v>0</v>
      </c>
    </row>
    <row r="31" spans="1:10" ht="40.200000000000003" customHeight="1">
      <c r="A31" s="496"/>
      <c r="B31" s="494"/>
      <c r="C31" s="490"/>
      <c r="D31" s="490"/>
      <c r="E31" s="490"/>
      <c r="F31" s="490"/>
      <c r="G31" s="492"/>
      <c r="H31" s="492"/>
      <c r="I31" s="492"/>
      <c r="J31" s="492"/>
    </row>
    <row r="32" spans="1:10" ht="7.5" customHeight="1">
      <c r="A32" s="496" t="s">
        <v>336</v>
      </c>
      <c r="B32" s="494" t="s">
        <v>337</v>
      </c>
      <c r="C32" s="490"/>
      <c r="D32" s="490"/>
      <c r="E32" s="490"/>
      <c r="F32" s="490"/>
      <c r="G32" s="492">
        <v>0</v>
      </c>
      <c r="H32" s="492">
        <v>0</v>
      </c>
      <c r="I32" s="492">
        <v>0</v>
      </c>
      <c r="J32" s="492">
        <v>0</v>
      </c>
    </row>
    <row r="33" spans="1:10" ht="7.5" customHeight="1">
      <c r="A33" s="496"/>
      <c r="B33" s="494"/>
      <c r="C33" s="490"/>
      <c r="D33" s="490"/>
      <c r="E33" s="490"/>
      <c r="F33" s="490"/>
      <c r="G33" s="492"/>
      <c r="H33" s="492"/>
      <c r="I33" s="492"/>
      <c r="J33" s="492"/>
    </row>
    <row r="34" spans="1:10">
      <c r="A34" s="62">
        <v>20</v>
      </c>
      <c r="B34" s="57" t="s">
        <v>338</v>
      </c>
      <c r="C34" s="56">
        <v>3744.6314666363642</v>
      </c>
      <c r="D34" s="56">
        <v>2228.0997070909089</v>
      </c>
      <c r="E34" s="56">
        <v>2884.5720583333332</v>
      </c>
      <c r="F34" s="56">
        <v>3247.4851574166664</v>
      </c>
      <c r="G34" s="56">
        <v>1895.9144401581818</v>
      </c>
      <c r="H34" s="56">
        <v>1167.420772222727</v>
      </c>
      <c r="I34" s="56">
        <v>1253.6426195925001</v>
      </c>
      <c r="J34" s="56">
        <v>1259.6884704258332</v>
      </c>
    </row>
    <row r="35" spans="1:10" ht="7.5" customHeight="1">
      <c r="A35" s="496" t="s">
        <v>29</v>
      </c>
      <c r="B35" s="497" t="s">
        <v>339</v>
      </c>
      <c r="C35" s="493">
        <v>0</v>
      </c>
      <c r="D35" s="493">
        <v>0</v>
      </c>
      <c r="E35" s="493">
        <v>0</v>
      </c>
      <c r="F35" s="493">
        <v>0</v>
      </c>
      <c r="G35" s="493">
        <v>0</v>
      </c>
      <c r="H35" s="493">
        <v>0</v>
      </c>
      <c r="I35" s="493">
        <v>0</v>
      </c>
      <c r="J35" s="493">
        <v>0</v>
      </c>
    </row>
    <row r="36" spans="1:10" ht="7.5" customHeight="1">
      <c r="A36" s="496"/>
      <c r="B36" s="497"/>
      <c r="C36" s="494"/>
      <c r="D36" s="494"/>
      <c r="E36" s="494"/>
      <c r="F36" s="494"/>
      <c r="G36" s="494"/>
      <c r="H36" s="494"/>
      <c r="I36" s="494"/>
      <c r="J36" s="494"/>
    </row>
    <row r="37" spans="1:10" ht="7.5" customHeight="1">
      <c r="A37" s="496" t="s">
        <v>31</v>
      </c>
      <c r="B37" s="497" t="s">
        <v>340</v>
      </c>
      <c r="C37" s="493">
        <v>0</v>
      </c>
      <c r="D37" s="493">
        <v>0</v>
      </c>
      <c r="E37" s="493">
        <v>0</v>
      </c>
      <c r="F37" s="493">
        <v>0</v>
      </c>
      <c r="G37" s="493">
        <v>0</v>
      </c>
      <c r="H37" s="493">
        <v>0</v>
      </c>
      <c r="I37" s="493">
        <v>0</v>
      </c>
      <c r="J37" s="493">
        <v>0</v>
      </c>
    </row>
    <row r="38" spans="1:10" ht="7.5" customHeight="1">
      <c r="A38" s="496"/>
      <c r="B38" s="497"/>
      <c r="C38" s="494"/>
      <c r="D38" s="494"/>
      <c r="E38" s="494"/>
      <c r="F38" s="494"/>
      <c r="G38" s="494"/>
      <c r="H38" s="494"/>
      <c r="I38" s="494"/>
      <c r="J38" s="494"/>
    </row>
    <row r="39" spans="1:10" ht="7.5" customHeight="1">
      <c r="A39" s="496" t="s">
        <v>33</v>
      </c>
      <c r="B39" s="497" t="s">
        <v>341</v>
      </c>
      <c r="C39" s="493">
        <v>3744.6314666363637</v>
      </c>
      <c r="D39" s="493">
        <v>2228.0997070909089</v>
      </c>
      <c r="E39" s="493">
        <v>2884.5720583333336</v>
      </c>
      <c r="F39" s="493">
        <v>3247.4851574166664</v>
      </c>
      <c r="G39" s="493">
        <v>1895.9144401581818</v>
      </c>
      <c r="H39" s="493">
        <v>1167.420772222727</v>
      </c>
      <c r="I39" s="493">
        <v>1253.6426195925001</v>
      </c>
      <c r="J39" s="493">
        <v>1259.6884704258332</v>
      </c>
    </row>
    <row r="40" spans="1:10" ht="7.5" customHeight="1">
      <c r="A40" s="496"/>
      <c r="B40" s="497"/>
      <c r="C40" s="494"/>
      <c r="D40" s="494"/>
      <c r="E40" s="494"/>
      <c r="F40" s="494"/>
      <c r="G40" s="494"/>
      <c r="H40" s="494"/>
      <c r="I40" s="494"/>
      <c r="J40" s="494"/>
    </row>
    <row r="41" spans="1:10">
      <c r="A41" s="495" t="s">
        <v>342</v>
      </c>
      <c r="B41" s="495"/>
      <c r="C41" s="495"/>
      <c r="D41" s="495"/>
      <c r="E41" s="495"/>
      <c r="F41" s="495"/>
      <c r="G41" s="495"/>
      <c r="H41" s="495"/>
      <c r="I41" s="495"/>
      <c r="J41" s="495"/>
    </row>
    <row r="42" spans="1:10">
      <c r="A42" s="54">
        <v>21</v>
      </c>
      <c r="B42" s="55" t="s">
        <v>343</v>
      </c>
      <c r="C42" s="490"/>
      <c r="D42" s="490"/>
      <c r="E42" s="490"/>
      <c r="F42" s="490"/>
      <c r="G42" s="56">
        <v>25935.945664713163</v>
      </c>
      <c r="H42" s="56">
        <v>24371.726663772934</v>
      </c>
      <c r="I42" s="56">
        <v>24014.411581544147</v>
      </c>
      <c r="J42" s="56">
        <v>23238.416656371053</v>
      </c>
    </row>
    <row r="43" spans="1:10">
      <c r="A43" s="54">
        <v>22</v>
      </c>
      <c r="B43" s="57" t="s">
        <v>344</v>
      </c>
      <c r="C43" s="490"/>
      <c r="D43" s="490"/>
      <c r="E43" s="490"/>
      <c r="F43" s="490"/>
      <c r="G43" s="56">
        <v>15131.344694605452</v>
      </c>
      <c r="H43" s="56">
        <v>15358.525014442726</v>
      </c>
      <c r="I43" s="56">
        <v>15010.772407228333</v>
      </c>
      <c r="J43" s="56">
        <v>14739.236818621668</v>
      </c>
    </row>
    <row r="44" spans="1:10">
      <c r="A44" s="157">
        <v>23</v>
      </c>
      <c r="B44" s="158" t="s">
        <v>345</v>
      </c>
      <c r="C44" s="491"/>
      <c r="D44" s="491"/>
      <c r="E44" s="491"/>
      <c r="F44" s="491"/>
      <c r="G44" s="159">
        <v>1.7140542488573214</v>
      </c>
      <c r="H44" s="159">
        <v>1.5868533365576736</v>
      </c>
      <c r="I44" s="159">
        <v>1.5998118504534899</v>
      </c>
      <c r="J44" s="159">
        <v>1.5766363579294318</v>
      </c>
    </row>
  </sheetData>
  <mergeCells count="61">
    <mergeCell ref="H37:H38"/>
    <mergeCell ref="A10:B10"/>
    <mergeCell ref="C10:J10"/>
    <mergeCell ref="I32:I33"/>
    <mergeCell ref="A35:A36"/>
    <mergeCell ref="B35:B36"/>
    <mergeCell ref="C35:C36"/>
    <mergeCell ref="D35:D36"/>
    <mergeCell ref="E35:E36"/>
    <mergeCell ref="F35:F36"/>
    <mergeCell ref="G35:G36"/>
    <mergeCell ref="H35:H36"/>
    <mergeCell ref="A32:A33"/>
    <mergeCell ref="C32:F32"/>
    <mergeCell ref="C33:F33"/>
    <mergeCell ref="B32:B33"/>
    <mergeCell ref="C18:F18"/>
    <mergeCell ref="G37:G38"/>
    <mergeCell ref="B37:B38"/>
    <mergeCell ref="C37:C38"/>
    <mergeCell ref="D37:D38"/>
    <mergeCell ref="E37:E38"/>
    <mergeCell ref="F37:F38"/>
    <mergeCell ref="C5:F5"/>
    <mergeCell ref="G5:J5"/>
    <mergeCell ref="A8:B8"/>
    <mergeCell ref="C8:J8"/>
    <mergeCell ref="C9:F9"/>
    <mergeCell ref="A4:A5"/>
    <mergeCell ref="G39:G40"/>
    <mergeCell ref="C25:F25"/>
    <mergeCell ref="A26:J26"/>
    <mergeCell ref="B30:B31"/>
    <mergeCell ref="J30:J31"/>
    <mergeCell ref="A30:A31"/>
    <mergeCell ref="G30:G31"/>
    <mergeCell ref="H30:H31"/>
    <mergeCell ref="I30:I31"/>
    <mergeCell ref="C30:F30"/>
    <mergeCell ref="C31:F31"/>
    <mergeCell ref="H39:H40"/>
    <mergeCell ref="I35:I36"/>
    <mergeCell ref="A37:A38"/>
    <mergeCell ref="G32:G33"/>
    <mergeCell ref="H32:H33"/>
    <mergeCell ref="C43:F43"/>
    <mergeCell ref="C44:F44"/>
    <mergeCell ref="J32:J33"/>
    <mergeCell ref="J35:J36"/>
    <mergeCell ref="J37:J38"/>
    <mergeCell ref="J39:J40"/>
    <mergeCell ref="A41:J41"/>
    <mergeCell ref="C42:F42"/>
    <mergeCell ref="I39:I40"/>
    <mergeCell ref="I37:I38"/>
    <mergeCell ref="A39:A40"/>
    <mergeCell ref="B39:B40"/>
    <mergeCell ref="C39:C40"/>
    <mergeCell ref="D39:D40"/>
    <mergeCell ref="E39:E40"/>
    <mergeCell ref="F39:F40"/>
  </mergeCells>
  <pageMargins left="0.7" right="0.7" top="0.75" bottom="0.75" header="0.3" footer="0.3"/>
  <pageSetup paperSize="9" scale="56"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45A10-7C77-447A-B888-EF602AD72454}">
  <sheetPr>
    <pageSetUpPr fitToPage="1"/>
  </sheetPr>
  <dimension ref="A1:J50"/>
  <sheetViews>
    <sheetView showGridLines="0" topLeftCell="A19" workbookViewId="0"/>
  </sheetViews>
  <sheetFormatPr baseColWidth="10" defaultColWidth="9.109375" defaultRowHeight="14.4"/>
  <cols>
    <col min="1" max="1" width="9.6640625" style="26" customWidth="1"/>
    <col min="2" max="2" width="73.6640625" style="26" bestFit="1" customWidth="1"/>
    <col min="3" max="3" width="1.109375" style="26" customWidth="1"/>
    <col min="4" max="4" width="15.33203125" style="26" customWidth="1"/>
    <col min="5" max="5" width="1.109375" style="26" customWidth="1"/>
    <col min="6" max="6" width="15.33203125" style="26" customWidth="1"/>
    <col min="7" max="7" width="1.109375" style="26" customWidth="1"/>
    <col min="8" max="8" width="15.33203125" style="26" customWidth="1"/>
    <col min="9" max="10" width="15.88671875" style="26" customWidth="1"/>
    <col min="11" max="11" width="9.5546875" style="26" bestFit="1" customWidth="1"/>
    <col min="12" max="16384" width="9.109375" style="26"/>
  </cols>
  <sheetData>
    <row r="1" spans="1:10" ht="25.8">
      <c r="A1" s="151" t="s">
        <v>681</v>
      </c>
    </row>
    <row r="4" spans="1:10">
      <c r="B4" s="347" t="s">
        <v>307</v>
      </c>
      <c r="C4" s="533" t="s">
        <v>116</v>
      </c>
      <c r="D4" s="534"/>
      <c r="E4" s="533" t="s">
        <v>117</v>
      </c>
      <c r="F4" s="534"/>
      <c r="G4" s="533" t="s">
        <v>118</v>
      </c>
      <c r="H4" s="534"/>
      <c r="I4" s="379" t="s">
        <v>119</v>
      </c>
      <c r="J4" s="333" t="s">
        <v>120</v>
      </c>
    </row>
    <row r="5" spans="1:10" ht="15" customHeight="1">
      <c r="B5" s="297" t="s">
        <v>383</v>
      </c>
      <c r="C5" s="549" t="s">
        <v>644</v>
      </c>
      <c r="D5" s="550"/>
      <c r="E5" s="550"/>
      <c r="F5" s="550"/>
      <c r="G5" s="550"/>
      <c r="H5" s="550"/>
      <c r="I5" s="551"/>
      <c r="J5" s="509" t="s">
        <v>645</v>
      </c>
    </row>
    <row r="6" spans="1:10" ht="15" customHeight="1">
      <c r="B6" s="388">
        <v>45657</v>
      </c>
      <c r="C6" s="511" t="s">
        <v>1081</v>
      </c>
      <c r="D6" s="512"/>
      <c r="E6" s="515" t="s">
        <v>646</v>
      </c>
      <c r="F6" s="516"/>
      <c r="G6" s="515" t="s">
        <v>647</v>
      </c>
      <c r="H6" s="516"/>
      <c r="I6" s="519" t="s">
        <v>648</v>
      </c>
      <c r="J6" s="510"/>
    </row>
    <row r="7" spans="1:10" ht="0.75" customHeight="1" thickBot="1">
      <c r="A7" s="347"/>
      <c r="B7" s="347"/>
      <c r="C7" s="513"/>
      <c r="D7" s="514"/>
      <c r="E7" s="517"/>
      <c r="F7" s="518"/>
      <c r="G7" s="517"/>
      <c r="H7" s="518"/>
      <c r="I7" s="520"/>
      <c r="J7" s="510"/>
    </row>
    <row r="8" spans="1:10">
      <c r="A8" s="552" t="s">
        <v>649</v>
      </c>
      <c r="B8" s="553"/>
      <c r="C8" s="553"/>
      <c r="D8" s="553"/>
      <c r="E8" s="553"/>
      <c r="F8" s="553"/>
      <c r="G8" s="553"/>
      <c r="H8" s="553"/>
      <c r="I8" s="553"/>
      <c r="J8" s="554"/>
    </row>
    <row r="9" spans="1:10">
      <c r="A9" s="192">
        <v>1</v>
      </c>
      <c r="B9" s="192" t="s">
        <v>650</v>
      </c>
      <c r="C9" s="525">
        <v>16447.208673255198</v>
      </c>
      <c r="D9" s="526"/>
      <c r="E9" s="525">
        <v>1453.6485912004014</v>
      </c>
      <c r="F9" s="526"/>
      <c r="G9" s="525">
        <v>350</v>
      </c>
      <c r="H9" s="526"/>
      <c r="I9" s="112">
        <v>1877.1479306943997</v>
      </c>
      <c r="J9" s="112">
        <v>18324.3566039496</v>
      </c>
    </row>
    <row r="10" spans="1:10">
      <c r="A10" s="334">
        <v>2</v>
      </c>
      <c r="B10" s="335" t="s">
        <v>651</v>
      </c>
      <c r="C10" s="525">
        <v>16447.208673255198</v>
      </c>
      <c r="D10" s="526"/>
      <c r="E10" s="525">
        <v>0</v>
      </c>
      <c r="F10" s="526"/>
      <c r="G10" s="525">
        <v>350</v>
      </c>
      <c r="H10" s="526"/>
      <c r="I10" s="112">
        <v>1877.1479306943997</v>
      </c>
      <c r="J10" s="112">
        <v>18324.3566039496</v>
      </c>
    </row>
    <row r="11" spans="1:10">
      <c r="A11" s="334">
        <v>3</v>
      </c>
      <c r="B11" s="335" t="s">
        <v>652</v>
      </c>
      <c r="C11" s="543"/>
      <c r="D11" s="544"/>
      <c r="E11" s="525">
        <v>1453.6485912004014</v>
      </c>
      <c r="F11" s="526"/>
      <c r="G11" s="525">
        <v>0</v>
      </c>
      <c r="H11" s="526"/>
      <c r="I11" s="112">
        <v>0</v>
      </c>
      <c r="J11" s="112">
        <v>0</v>
      </c>
    </row>
    <row r="12" spans="1:10">
      <c r="A12" s="334">
        <v>4</v>
      </c>
      <c r="B12" s="192" t="s">
        <v>653</v>
      </c>
      <c r="C12" s="543"/>
      <c r="D12" s="544"/>
      <c r="E12" s="525">
        <v>37353.662877000002</v>
      </c>
      <c r="F12" s="526"/>
      <c r="G12" s="525">
        <v>872.60987399999999</v>
      </c>
      <c r="H12" s="526"/>
      <c r="I12" s="112">
        <v>1162.4010209999999</v>
      </c>
      <c r="J12" s="112">
        <v>37123.181525250002</v>
      </c>
    </row>
    <row r="13" spans="1:10">
      <c r="A13" s="334">
        <v>5</v>
      </c>
      <c r="B13" s="335" t="s">
        <v>316</v>
      </c>
      <c r="C13" s="543"/>
      <c r="D13" s="544"/>
      <c r="E13" s="525">
        <v>30509.848871999999</v>
      </c>
      <c r="F13" s="526"/>
      <c r="G13" s="525">
        <v>632.85169499999995</v>
      </c>
      <c r="H13" s="526"/>
      <c r="I13" s="112">
        <v>1119.4760450000001</v>
      </c>
      <c r="J13" s="112">
        <v>30705.041583649996</v>
      </c>
    </row>
    <row r="14" spans="1:10">
      <c r="A14" s="334">
        <v>6</v>
      </c>
      <c r="B14" s="335" t="s">
        <v>317</v>
      </c>
      <c r="C14" s="543"/>
      <c r="D14" s="544"/>
      <c r="E14" s="525">
        <v>6843.8140050000002</v>
      </c>
      <c r="F14" s="526"/>
      <c r="G14" s="525">
        <v>239.75817900000001</v>
      </c>
      <c r="H14" s="526"/>
      <c r="I14" s="112">
        <v>42.924976000000001</v>
      </c>
      <c r="J14" s="112">
        <v>6418.1399416000004</v>
      </c>
    </row>
    <row r="15" spans="1:10">
      <c r="A15" s="334">
        <v>7</v>
      </c>
      <c r="B15" s="192" t="s">
        <v>654</v>
      </c>
      <c r="C15" s="543"/>
      <c r="D15" s="544"/>
      <c r="E15" s="525">
        <v>35996.851690000003</v>
      </c>
      <c r="F15" s="526"/>
      <c r="G15" s="525">
        <v>15584.891550892866</v>
      </c>
      <c r="H15" s="526"/>
      <c r="I15" s="112">
        <v>60711.365410857143</v>
      </c>
      <c r="J15" s="112">
        <v>85130.601908803568</v>
      </c>
    </row>
    <row r="16" spans="1:10">
      <c r="A16" s="334">
        <v>8</v>
      </c>
      <c r="B16" s="335" t="s">
        <v>655</v>
      </c>
      <c r="C16" s="543"/>
      <c r="D16" s="544"/>
      <c r="E16" s="525">
        <v>3635.473618</v>
      </c>
      <c r="F16" s="526"/>
      <c r="G16" s="525">
        <v>0</v>
      </c>
      <c r="H16" s="526"/>
      <c r="I16" s="112">
        <v>0</v>
      </c>
      <c r="J16" s="112">
        <v>1817.736809</v>
      </c>
    </row>
    <row r="17" spans="1:10">
      <c r="A17" s="334">
        <v>9</v>
      </c>
      <c r="B17" s="335" t="s">
        <v>656</v>
      </c>
      <c r="C17" s="543"/>
      <c r="D17" s="544"/>
      <c r="E17" s="525">
        <v>32361.378072</v>
      </c>
      <c r="F17" s="526"/>
      <c r="G17" s="525">
        <v>15584.891550892866</v>
      </c>
      <c r="H17" s="526"/>
      <c r="I17" s="112">
        <v>60711.365410857143</v>
      </c>
      <c r="J17" s="112">
        <v>83312.865099803574</v>
      </c>
    </row>
    <row r="18" spans="1:10">
      <c r="A18" s="334">
        <v>10</v>
      </c>
      <c r="B18" s="192" t="s">
        <v>657</v>
      </c>
      <c r="C18" s="543"/>
      <c r="D18" s="544"/>
      <c r="E18" s="525">
        <v>0</v>
      </c>
      <c r="F18" s="526"/>
      <c r="G18" s="525">
        <v>0</v>
      </c>
      <c r="H18" s="526"/>
      <c r="I18" s="112">
        <v>0</v>
      </c>
      <c r="J18" s="112">
        <v>0</v>
      </c>
    </row>
    <row r="19" spans="1:10">
      <c r="A19" s="334">
        <v>11</v>
      </c>
      <c r="B19" s="192" t="s">
        <v>658</v>
      </c>
      <c r="C19" s="545">
        <v>516.99803482390007</v>
      </c>
      <c r="D19" s="546"/>
      <c r="E19" s="525">
        <v>636.14546807002478</v>
      </c>
      <c r="F19" s="526"/>
      <c r="G19" s="525">
        <v>0</v>
      </c>
      <c r="H19" s="526"/>
      <c r="I19" s="112">
        <v>0</v>
      </c>
      <c r="J19" s="112">
        <v>0</v>
      </c>
    </row>
    <row r="20" spans="1:10">
      <c r="A20" s="334">
        <v>12</v>
      </c>
      <c r="B20" s="335" t="s">
        <v>659</v>
      </c>
      <c r="C20" s="537">
        <v>516.99803482390007</v>
      </c>
      <c r="D20" s="538"/>
      <c r="E20" s="543"/>
      <c r="F20" s="544"/>
      <c r="G20" s="543"/>
      <c r="H20" s="544"/>
      <c r="I20" s="336"/>
      <c r="J20" s="336"/>
    </row>
    <row r="21" spans="1:10">
      <c r="A21" s="334">
        <v>13</v>
      </c>
      <c r="B21" s="335" t="s">
        <v>660</v>
      </c>
      <c r="C21" s="543"/>
      <c r="D21" s="544"/>
      <c r="E21" s="523">
        <v>636.14546807002478</v>
      </c>
      <c r="F21" s="524"/>
      <c r="G21" s="523">
        <v>0</v>
      </c>
      <c r="H21" s="524"/>
      <c r="I21" s="62">
        <v>0</v>
      </c>
      <c r="J21" s="62">
        <v>0</v>
      </c>
    </row>
    <row r="22" spans="1:10">
      <c r="A22" s="337">
        <v>14</v>
      </c>
      <c r="B22" s="338" t="s">
        <v>661</v>
      </c>
      <c r="C22" s="547"/>
      <c r="D22" s="548"/>
      <c r="E22" s="547"/>
      <c r="F22" s="548"/>
      <c r="G22" s="547"/>
      <c r="H22" s="548"/>
      <c r="I22" s="339"/>
      <c r="J22" s="157">
        <v>140578.14003800318</v>
      </c>
    </row>
    <row r="24" spans="1:10">
      <c r="C24" s="533" t="s">
        <v>116</v>
      </c>
      <c r="D24" s="534"/>
      <c r="E24" s="533" t="s">
        <v>117</v>
      </c>
      <c r="F24" s="534"/>
      <c r="G24" s="533" t="s">
        <v>118</v>
      </c>
      <c r="H24" s="534"/>
      <c r="I24" s="379" t="s">
        <v>119</v>
      </c>
      <c r="J24" s="333" t="s">
        <v>120</v>
      </c>
    </row>
    <row r="25" spans="1:10" ht="15" customHeight="1">
      <c r="C25" s="549" t="s">
        <v>644</v>
      </c>
      <c r="D25" s="550"/>
      <c r="E25" s="550"/>
      <c r="F25" s="550"/>
      <c r="G25" s="550"/>
      <c r="H25" s="550"/>
      <c r="I25" s="551"/>
      <c r="J25" s="509" t="s">
        <v>645</v>
      </c>
    </row>
    <row r="26" spans="1:10" ht="15" customHeight="1">
      <c r="C26" s="511" t="s">
        <v>1081</v>
      </c>
      <c r="D26" s="512"/>
      <c r="E26" s="515" t="s">
        <v>646</v>
      </c>
      <c r="F26" s="516"/>
      <c r="G26" s="515" t="s">
        <v>647</v>
      </c>
      <c r="H26" s="516"/>
      <c r="I26" s="519" t="s">
        <v>648</v>
      </c>
      <c r="J26" s="510"/>
    </row>
    <row r="27" spans="1:10" ht="0.75" customHeight="1" thickBot="1">
      <c r="B27" s="347"/>
      <c r="C27" s="513"/>
      <c r="D27" s="514"/>
      <c r="E27" s="517"/>
      <c r="F27" s="518"/>
      <c r="G27" s="517"/>
      <c r="H27" s="518"/>
      <c r="I27" s="520"/>
      <c r="J27" s="510"/>
    </row>
    <row r="28" spans="1:10">
      <c r="A28" s="552" t="s">
        <v>662</v>
      </c>
      <c r="B28" s="553"/>
      <c r="C28" s="553"/>
      <c r="D28" s="553"/>
      <c r="E28" s="553"/>
      <c r="F28" s="553"/>
      <c r="G28" s="553"/>
      <c r="H28" s="553"/>
      <c r="I28" s="553"/>
      <c r="J28" s="554"/>
    </row>
    <row r="29" spans="1:10">
      <c r="A29" s="297">
        <v>15</v>
      </c>
      <c r="B29" s="192" t="s">
        <v>663</v>
      </c>
      <c r="C29" s="521"/>
      <c r="D29" s="522"/>
      <c r="E29" s="527"/>
      <c r="F29" s="528"/>
      <c r="G29" s="527"/>
      <c r="H29" s="528"/>
      <c r="I29" s="340"/>
      <c r="J29" s="112">
        <v>1411.0542598099462</v>
      </c>
    </row>
    <row r="30" spans="1:10">
      <c r="A30" s="341" t="s">
        <v>664</v>
      </c>
      <c r="B30" s="192" t="s">
        <v>665</v>
      </c>
      <c r="C30" s="521"/>
      <c r="D30" s="522"/>
      <c r="E30" s="525">
        <v>0</v>
      </c>
      <c r="F30" s="526"/>
      <c r="G30" s="525">
        <v>0</v>
      </c>
      <c r="H30" s="526"/>
      <c r="I30" s="112">
        <v>59164.087500000001</v>
      </c>
      <c r="J30" s="112">
        <v>50289.474374999998</v>
      </c>
    </row>
    <row r="31" spans="1:10">
      <c r="A31" s="297">
        <v>16</v>
      </c>
      <c r="B31" s="192" t="s">
        <v>666</v>
      </c>
      <c r="C31" s="521"/>
      <c r="D31" s="522"/>
      <c r="E31" s="525">
        <v>0</v>
      </c>
      <c r="F31" s="526"/>
      <c r="G31" s="525">
        <v>0</v>
      </c>
      <c r="H31" s="526"/>
      <c r="I31" s="112">
        <v>0</v>
      </c>
      <c r="J31" s="112">
        <v>0</v>
      </c>
    </row>
    <row r="32" spans="1:10">
      <c r="A32" s="297">
        <v>17</v>
      </c>
      <c r="B32" s="192" t="s">
        <v>667</v>
      </c>
      <c r="C32" s="521"/>
      <c r="D32" s="522"/>
      <c r="E32" s="525">
        <v>5474.1247543700001</v>
      </c>
      <c r="F32" s="526"/>
      <c r="G32" s="525">
        <v>465.70675199999999</v>
      </c>
      <c r="H32" s="526"/>
      <c r="I32" s="112">
        <v>75312.497590890009</v>
      </c>
      <c r="J32" s="112">
        <v>59918.214159401767</v>
      </c>
    </row>
    <row r="33" spans="1:10" ht="28.8">
      <c r="A33" s="297">
        <v>18</v>
      </c>
      <c r="B33" s="335" t="s">
        <v>1082</v>
      </c>
      <c r="C33" s="521"/>
      <c r="D33" s="522"/>
      <c r="E33" s="523">
        <v>0</v>
      </c>
      <c r="F33" s="524"/>
      <c r="G33" s="523">
        <v>0</v>
      </c>
      <c r="H33" s="524"/>
      <c r="I33" s="62">
        <v>0</v>
      </c>
      <c r="J33" s="62">
        <v>0</v>
      </c>
    </row>
    <row r="34" spans="1:10" ht="28.8">
      <c r="A34" s="297">
        <v>19</v>
      </c>
      <c r="B34" s="335" t="s">
        <v>668</v>
      </c>
      <c r="C34" s="521"/>
      <c r="D34" s="522"/>
      <c r="E34" s="523">
        <v>4398.16236837</v>
      </c>
      <c r="F34" s="524"/>
      <c r="G34" s="523">
        <v>0.116024</v>
      </c>
      <c r="H34" s="524"/>
      <c r="I34" s="62">
        <v>37.773493000000002</v>
      </c>
      <c r="J34" s="62">
        <v>273.59369622649996</v>
      </c>
    </row>
    <row r="35" spans="1:10" ht="28.8">
      <c r="A35" s="297">
        <v>20</v>
      </c>
      <c r="B35" s="335" t="s">
        <v>669</v>
      </c>
      <c r="C35" s="521"/>
      <c r="D35" s="522"/>
      <c r="E35" s="523">
        <v>0</v>
      </c>
      <c r="F35" s="524"/>
      <c r="G35" s="523">
        <v>388.89162199999998</v>
      </c>
      <c r="H35" s="524"/>
      <c r="I35" s="62">
        <v>45691.821342888812</v>
      </c>
      <c r="J35" s="62">
        <v>39032.493952455472</v>
      </c>
    </row>
    <row r="36" spans="1:10" ht="28.8">
      <c r="A36" s="297">
        <v>21</v>
      </c>
      <c r="B36" s="342" t="s">
        <v>670</v>
      </c>
      <c r="C36" s="521"/>
      <c r="D36" s="522"/>
      <c r="E36" s="523">
        <v>0</v>
      </c>
      <c r="F36" s="524"/>
      <c r="G36" s="523">
        <v>0</v>
      </c>
      <c r="H36" s="524"/>
      <c r="I36" s="62">
        <v>0</v>
      </c>
      <c r="J36" s="62">
        <v>0</v>
      </c>
    </row>
    <row r="37" spans="1:10">
      <c r="A37" s="297">
        <v>22</v>
      </c>
      <c r="B37" s="335" t="s">
        <v>671</v>
      </c>
      <c r="C37" s="521"/>
      <c r="D37" s="522"/>
      <c r="E37" s="523">
        <v>0</v>
      </c>
      <c r="F37" s="524"/>
      <c r="G37" s="523">
        <v>76.699106</v>
      </c>
      <c r="H37" s="524"/>
      <c r="I37" s="62">
        <v>27277.448543661209</v>
      </c>
      <c r="J37" s="62">
        <v>17768.691106379789</v>
      </c>
    </row>
    <row r="38" spans="1:10" ht="15" customHeight="1">
      <c r="A38" s="297">
        <v>23</v>
      </c>
      <c r="B38" s="342" t="s">
        <v>670</v>
      </c>
      <c r="C38" s="521"/>
      <c r="D38" s="522"/>
      <c r="E38" s="523">
        <v>0</v>
      </c>
      <c r="F38" s="524"/>
      <c r="G38" s="523">
        <v>76.699106</v>
      </c>
      <c r="H38" s="524"/>
      <c r="I38" s="62">
        <v>27277.448543661209</v>
      </c>
      <c r="J38" s="62">
        <v>17768.691106379789</v>
      </c>
    </row>
    <row r="39" spans="1:10" ht="30" customHeight="1">
      <c r="A39" s="297">
        <v>24</v>
      </c>
      <c r="B39" s="335" t="s">
        <v>672</v>
      </c>
      <c r="C39" s="521"/>
      <c r="D39" s="522"/>
      <c r="E39" s="523">
        <v>1075.9623859999999</v>
      </c>
      <c r="F39" s="524"/>
      <c r="G39" s="523">
        <v>0</v>
      </c>
      <c r="H39" s="524"/>
      <c r="I39" s="62">
        <v>2305.4542113399998</v>
      </c>
      <c r="J39" s="62">
        <v>2843.4354043399999</v>
      </c>
    </row>
    <row r="40" spans="1:10">
      <c r="A40" s="297">
        <v>25</v>
      </c>
      <c r="B40" s="192" t="s">
        <v>673</v>
      </c>
      <c r="C40" s="521"/>
      <c r="D40" s="522"/>
      <c r="E40" s="525">
        <v>0</v>
      </c>
      <c r="F40" s="526"/>
      <c r="G40" s="525">
        <v>0</v>
      </c>
      <c r="H40" s="526"/>
      <c r="I40" s="112">
        <v>0</v>
      </c>
      <c r="J40" s="62">
        <v>0</v>
      </c>
    </row>
    <row r="41" spans="1:10">
      <c r="A41" s="297">
        <v>26</v>
      </c>
      <c r="B41" s="192" t="s">
        <v>674</v>
      </c>
      <c r="C41" s="535"/>
      <c r="D41" s="536"/>
      <c r="E41" s="541">
        <f>+E42+E43+E44+E45+E46</f>
        <v>1318.37701831</v>
      </c>
      <c r="F41" s="542"/>
      <c r="G41" s="541">
        <f>+G42+G43+G44+G45+G46</f>
        <v>34.522064</v>
      </c>
      <c r="H41" s="542"/>
      <c r="I41" s="62">
        <f>+I42+I43+I44+I45+I46</f>
        <v>1277.1995493600002</v>
      </c>
      <c r="J41" s="62">
        <f>+J42+J43+J44+J45+J46</f>
        <v>1825.8310872760003</v>
      </c>
    </row>
    <row r="42" spans="1:10">
      <c r="A42" s="297">
        <v>27</v>
      </c>
      <c r="B42" s="335" t="s">
        <v>675</v>
      </c>
      <c r="C42" s="521"/>
      <c r="D42" s="522"/>
      <c r="E42" s="527"/>
      <c r="F42" s="528"/>
      <c r="G42" s="527"/>
      <c r="H42" s="528"/>
      <c r="I42" s="62">
        <v>0</v>
      </c>
      <c r="J42" s="62">
        <v>0</v>
      </c>
    </row>
    <row r="43" spans="1:10" ht="28.8">
      <c r="A43" s="297">
        <v>28</v>
      </c>
      <c r="B43" s="335" t="s">
        <v>676</v>
      </c>
      <c r="C43" s="521"/>
      <c r="D43" s="522"/>
      <c r="E43" s="523">
        <v>0</v>
      </c>
      <c r="F43" s="524"/>
      <c r="G43" s="523">
        <v>0</v>
      </c>
      <c r="H43" s="524"/>
      <c r="I43" s="62">
        <v>154.93161397999998</v>
      </c>
      <c r="J43" s="62">
        <v>131.69187188299998</v>
      </c>
    </row>
    <row r="44" spans="1:10">
      <c r="A44" s="297">
        <v>29</v>
      </c>
      <c r="B44" s="335" t="s">
        <v>1083</v>
      </c>
      <c r="C44" s="521"/>
      <c r="D44" s="522"/>
      <c r="E44" s="537">
        <v>0</v>
      </c>
      <c r="F44" s="538"/>
      <c r="G44" s="539"/>
      <c r="H44" s="540"/>
      <c r="I44" s="343"/>
      <c r="J44" s="62">
        <v>0</v>
      </c>
    </row>
    <row r="45" spans="1:10">
      <c r="A45" s="297">
        <v>30</v>
      </c>
      <c r="B45" s="335" t="s">
        <v>677</v>
      </c>
      <c r="C45" s="521"/>
      <c r="D45" s="522"/>
      <c r="E45" s="537">
        <v>675.69612475999998</v>
      </c>
      <c r="F45" s="538"/>
      <c r="G45" s="539"/>
      <c r="H45" s="540"/>
      <c r="I45" s="343"/>
      <c r="J45" s="62">
        <v>33.784806237999994</v>
      </c>
    </row>
    <row r="46" spans="1:10">
      <c r="A46" s="297">
        <v>31</v>
      </c>
      <c r="B46" s="335" t="s">
        <v>678</v>
      </c>
      <c r="C46" s="521"/>
      <c r="D46" s="522"/>
      <c r="E46" s="525">
        <v>642.68089354999995</v>
      </c>
      <c r="F46" s="526"/>
      <c r="G46" s="525">
        <v>34.522064</v>
      </c>
      <c r="H46" s="526"/>
      <c r="I46" s="62">
        <v>1122.2679353800002</v>
      </c>
      <c r="J46" s="62">
        <v>1660.3544091550002</v>
      </c>
    </row>
    <row r="47" spans="1:10">
      <c r="A47" s="297">
        <v>32</v>
      </c>
      <c r="B47" s="192" t="s">
        <v>679</v>
      </c>
      <c r="C47" s="521"/>
      <c r="D47" s="522"/>
      <c r="E47" s="525">
        <v>16808.524934000001</v>
      </c>
      <c r="F47" s="526"/>
      <c r="G47" s="525">
        <v>0</v>
      </c>
      <c r="H47" s="526"/>
      <c r="I47" s="112">
        <v>0</v>
      </c>
      <c r="J47" s="62">
        <v>1033.5412577500001</v>
      </c>
    </row>
    <row r="48" spans="1:10">
      <c r="A48" s="344">
        <v>33</v>
      </c>
      <c r="B48" s="338" t="s">
        <v>1084</v>
      </c>
      <c r="C48" s="529"/>
      <c r="D48" s="530"/>
      <c r="E48" s="555"/>
      <c r="F48" s="556"/>
      <c r="G48" s="555"/>
      <c r="H48" s="556"/>
      <c r="I48" s="345"/>
      <c r="J48" s="346">
        <v>114478.11513923772</v>
      </c>
    </row>
    <row r="49" spans="1:10" ht="15" thickBot="1">
      <c r="B49" s="111"/>
    </row>
    <row r="50" spans="1:10" ht="15" thickBot="1">
      <c r="A50" s="348">
        <v>34</v>
      </c>
      <c r="B50" s="349" t="s">
        <v>680</v>
      </c>
      <c r="C50" s="531"/>
      <c r="D50" s="532"/>
      <c r="E50" s="531"/>
      <c r="F50" s="532"/>
      <c r="G50" s="531"/>
      <c r="H50" s="532"/>
      <c r="I50" s="350"/>
      <c r="J50" s="351">
        <v>1.2279913926519532</v>
      </c>
    </row>
  </sheetData>
  <mergeCells count="125">
    <mergeCell ref="E10:F10"/>
    <mergeCell ref="G10:H10"/>
    <mergeCell ref="C11:D11"/>
    <mergeCell ref="C12:D12"/>
    <mergeCell ref="C13:D13"/>
    <mergeCell ref="C14:D14"/>
    <mergeCell ref="A8:J8"/>
    <mergeCell ref="C9:D9"/>
    <mergeCell ref="E9:F9"/>
    <mergeCell ref="G9:H9"/>
    <mergeCell ref="C10:D10"/>
    <mergeCell ref="E4:F4"/>
    <mergeCell ref="G4:H4"/>
    <mergeCell ref="C5:I5"/>
    <mergeCell ref="J5:J7"/>
    <mergeCell ref="C6:D7"/>
    <mergeCell ref="E6:F7"/>
    <mergeCell ref="G6:H7"/>
    <mergeCell ref="I6:I7"/>
    <mergeCell ref="C4:D4"/>
    <mergeCell ref="E15:F15"/>
    <mergeCell ref="G15:H15"/>
    <mergeCell ref="E16:F16"/>
    <mergeCell ref="G16:H16"/>
    <mergeCell ref="E13:F13"/>
    <mergeCell ref="G13:H13"/>
    <mergeCell ref="E14:F14"/>
    <mergeCell ref="G14:H14"/>
    <mergeCell ref="E11:F11"/>
    <mergeCell ref="G11:H11"/>
    <mergeCell ref="E12:F12"/>
    <mergeCell ref="G12:H12"/>
    <mergeCell ref="E21:F21"/>
    <mergeCell ref="G21:H21"/>
    <mergeCell ref="E22:F22"/>
    <mergeCell ref="G22:H22"/>
    <mergeCell ref="E19:F19"/>
    <mergeCell ref="G19:H19"/>
    <mergeCell ref="E20:F20"/>
    <mergeCell ref="G20:H20"/>
    <mergeCell ref="E17:F17"/>
    <mergeCell ref="G17:H17"/>
    <mergeCell ref="E18:F18"/>
    <mergeCell ref="G18:H18"/>
    <mergeCell ref="E50:F50"/>
    <mergeCell ref="G50:H50"/>
    <mergeCell ref="E47:F47"/>
    <mergeCell ref="G47:H47"/>
    <mergeCell ref="E48:F48"/>
    <mergeCell ref="G48:H48"/>
    <mergeCell ref="E45:F45"/>
    <mergeCell ref="G45:H45"/>
    <mergeCell ref="E46:F46"/>
    <mergeCell ref="G46:H46"/>
    <mergeCell ref="E43:F43"/>
    <mergeCell ref="G43:H43"/>
    <mergeCell ref="E44:F44"/>
    <mergeCell ref="G44:H44"/>
    <mergeCell ref="E41:F41"/>
    <mergeCell ref="G41:H41"/>
    <mergeCell ref="C15:D15"/>
    <mergeCell ref="C16:D16"/>
    <mergeCell ref="C17:D17"/>
    <mergeCell ref="C18:D18"/>
    <mergeCell ref="C19:D19"/>
    <mergeCell ref="C20:D20"/>
    <mergeCell ref="C21:D21"/>
    <mergeCell ref="C22:D22"/>
    <mergeCell ref="C43:D43"/>
    <mergeCell ref="C44:D44"/>
    <mergeCell ref="C25:I25"/>
    <mergeCell ref="C34:D34"/>
    <mergeCell ref="E34:F34"/>
    <mergeCell ref="C30:D30"/>
    <mergeCell ref="E30:F30"/>
    <mergeCell ref="G30:H30"/>
    <mergeCell ref="A28:J28"/>
    <mergeCell ref="C29:D29"/>
    <mergeCell ref="C45:D45"/>
    <mergeCell ref="C46:D46"/>
    <mergeCell ref="C47:D47"/>
    <mergeCell ref="C48:D48"/>
    <mergeCell ref="C50:D50"/>
    <mergeCell ref="C24:D24"/>
    <mergeCell ref="G34:H34"/>
    <mergeCell ref="C35:D35"/>
    <mergeCell ref="C36:D36"/>
    <mergeCell ref="E36:F36"/>
    <mergeCell ref="C37:D37"/>
    <mergeCell ref="C38:D38"/>
    <mergeCell ref="C39:D39"/>
    <mergeCell ref="C40:D40"/>
    <mergeCell ref="C41:D41"/>
    <mergeCell ref="E42:F42"/>
    <mergeCell ref="G42:H42"/>
    <mergeCell ref="E39:F39"/>
    <mergeCell ref="G39:H39"/>
    <mergeCell ref="E40:F40"/>
    <mergeCell ref="G40:H40"/>
    <mergeCell ref="E37:F37"/>
    <mergeCell ref="E24:F24"/>
    <mergeCell ref="G24:H24"/>
    <mergeCell ref="J25:J27"/>
    <mergeCell ref="C26:D27"/>
    <mergeCell ref="E26:F27"/>
    <mergeCell ref="G26:H27"/>
    <mergeCell ref="I26:I27"/>
    <mergeCell ref="C42:D42"/>
    <mergeCell ref="G37:H37"/>
    <mergeCell ref="E38:F38"/>
    <mergeCell ref="G38:H38"/>
    <mergeCell ref="E35:F35"/>
    <mergeCell ref="G35:H35"/>
    <mergeCell ref="G36:H36"/>
    <mergeCell ref="C31:D31"/>
    <mergeCell ref="E31:F31"/>
    <mergeCell ref="G31:H31"/>
    <mergeCell ref="C32:D32"/>
    <mergeCell ref="E32:F32"/>
    <mergeCell ref="G32:H32"/>
    <mergeCell ref="C33:D33"/>
    <mergeCell ref="E33:F33"/>
    <mergeCell ref="G33:H33"/>
    <mergeCell ref="E29:F29"/>
    <mergeCell ref="G29:H29"/>
  </mergeCells>
  <pageMargins left="0.7" right="0.7" top="0.75" bottom="0.75" header="0.3" footer="0.3"/>
  <pageSetup paperSize="9" scale="6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1A5D3-3162-4E00-8224-68E23B2E641C}">
  <dimension ref="A1:Q31"/>
  <sheetViews>
    <sheetView showGridLines="0" topLeftCell="A7" zoomScaleNormal="100" workbookViewId="0">
      <selection activeCell="J21" sqref="J21"/>
    </sheetView>
  </sheetViews>
  <sheetFormatPr baseColWidth="10" defaultColWidth="11.44140625" defaultRowHeight="14.4"/>
  <cols>
    <col min="1" max="1" width="11.109375" customWidth="1"/>
    <col min="2" max="2" width="51" customWidth="1"/>
    <col min="4" max="5" width="13.6640625" customWidth="1"/>
    <col min="7" max="8" width="13.6640625" customWidth="1"/>
    <col min="10" max="11" width="13.6640625" customWidth="1"/>
    <col min="13" max="14" width="13.6640625" customWidth="1"/>
    <col min="16" max="16" width="14.6640625" bestFit="1" customWidth="1"/>
  </cols>
  <sheetData>
    <row r="1" spans="1:17" ht="25.8">
      <c r="A1" s="151" t="s">
        <v>1074</v>
      </c>
      <c r="B1" s="151"/>
      <c r="C1" s="151"/>
      <c r="D1" s="151"/>
      <c r="E1" s="151"/>
      <c r="F1" s="151"/>
      <c r="G1" s="151"/>
      <c r="H1" s="151"/>
      <c r="I1" s="151"/>
      <c r="J1" s="151"/>
      <c r="K1" s="151"/>
      <c r="L1" s="151"/>
      <c r="M1" s="151"/>
      <c r="N1" s="151"/>
    </row>
    <row r="3" spans="1:17" ht="15.6">
      <c r="O3" s="235"/>
      <c r="P3" s="235"/>
      <c r="Q3" s="235"/>
    </row>
    <row r="4" spans="1:17" ht="15.6">
      <c r="A4" s="235"/>
      <c r="B4" s="235"/>
      <c r="C4" s="235"/>
      <c r="D4" s="235"/>
      <c r="E4" s="235"/>
      <c r="F4" s="235"/>
      <c r="G4" s="235"/>
      <c r="H4" s="235"/>
      <c r="I4" s="235"/>
      <c r="J4" s="235"/>
      <c r="K4" s="235"/>
      <c r="L4" s="235"/>
      <c r="M4" s="235"/>
      <c r="N4" s="235"/>
      <c r="O4" s="235"/>
      <c r="P4" s="235"/>
      <c r="Q4" s="235"/>
    </row>
    <row r="5" spans="1:17">
      <c r="A5" s="559"/>
      <c r="B5" s="560"/>
      <c r="C5" s="319" t="s">
        <v>116</v>
      </c>
      <c r="D5" s="319" t="s">
        <v>117</v>
      </c>
      <c r="E5" s="319" t="s">
        <v>118</v>
      </c>
      <c r="F5" s="319" t="s">
        <v>119</v>
      </c>
      <c r="G5" s="319" t="s">
        <v>120</v>
      </c>
      <c r="H5" s="319" t="s">
        <v>121</v>
      </c>
      <c r="I5" s="319" t="s">
        <v>111</v>
      </c>
      <c r="J5" s="319" t="s">
        <v>122</v>
      </c>
      <c r="K5" s="319" t="s">
        <v>123</v>
      </c>
      <c r="L5" s="319" t="s">
        <v>124</v>
      </c>
      <c r="M5" s="319" t="s">
        <v>125</v>
      </c>
      <c r="N5" s="319" t="s">
        <v>126</v>
      </c>
      <c r="O5" s="319" t="s">
        <v>127</v>
      </c>
      <c r="P5" s="319" t="s">
        <v>176</v>
      </c>
      <c r="Q5" s="319" t="s">
        <v>177</v>
      </c>
    </row>
    <row r="6" spans="1:17" ht="29.4" customHeight="1">
      <c r="A6" s="561"/>
      <c r="B6" s="562"/>
      <c r="C6" s="557" t="s">
        <v>719</v>
      </c>
      <c r="D6" s="557"/>
      <c r="E6" s="557"/>
      <c r="F6" s="557"/>
      <c r="G6" s="557"/>
      <c r="H6" s="557"/>
      <c r="I6" s="557" t="s">
        <v>720</v>
      </c>
      <c r="J6" s="557"/>
      <c r="K6" s="557"/>
      <c r="L6" s="557"/>
      <c r="M6" s="557"/>
      <c r="N6" s="565"/>
      <c r="O6" s="557" t="s">
        <v>721</v>
      </c>
      <c r="P6" s="557" t="s">
        <v>722</v>
      </c>
      <c r="Q6" s="557"/>
    </row>
    <row r="7" spans="1:17" ht="43.2" customHeight="1">
      <c r="A7" s="561"/>
      <c r="B7" s="562"/>
      <c r="C7" s="566" t="s">
        <v>683</v>
      </c>
      <c r="D7" s="567"/>
      <c r="E7" s="568"/>
      <c r="F7" s="566" t="s">
        <v>684</v>
      </c>
      <c r="G7" s="569"/>
      <c r="H7" s="570"/>
      <c r="I7" s="566" t="s">
        <v>723</v>
      </c>
      <c r="J7" s="569"/>
      <c r="K7" s="570"/>
      <c r="L7" s="571" t="s">
        <v>724</v>
      </c>
      <c r="M7" s="571"/>
      <c r="N7" s="571"/>
      <c r="O7" s="557"/>
      <c r="P7" s="557" t="s">
        <v>725</v>
      </c>
      <c r="Q7" s="557" t="s">
        <v>726</v>
      </c>
    </row>
    <row r="8" spans="1:17">
      <c r="A8" s="563"/>
      <c r="B8" s="564"/>
      <c r="C8" s="326"/>
      <c r="D8" s="325" t="s">
        <v>727</v>
      </c>
      <c r="E8" s="324" t="s">
        <v>728</v>
      </c>
      <c r="F8" s="321"/>
      <c r="G8" s="322" t="s">
        <v>728</v>
      </c>
      <c r="H8" s="322" t="s">
        <v>729</v>
      </c>
      <c r="I8" s="321"/>
      <c r="J8" s="320" t="s">
        <v>727</v>
      </c>
      <c r="K8" s="322" t="s">
        <v>728</v>
      </c>
      <c r="L8" s="321"/>
      <c r="M8" s="322" t="s">
        <v>728</v>
      </c>
      <c r="N8" s="322" t="s">
        <v>729</v>
      </c>
      <c r="O8" s="558"/>
      <c r="P8" s="558"/>
      <c r="Q8" s="558"/>
    </row>
    <row r="9" spans="1:17">
      <c r="A9" s="421" t="s">
        <v>695</v>
      </c>
      <c r="B9" s="323" t="s">
        <v>696</v>
      </c>
      <c r="C9" s="84">
        <v>2352.25027052</v>
      </c>
      <c r="D9" s="84">
        <v>2352.25027052</v>
      </c>
      <c r="E9" s="309">
        <v>0</v>
      </c>
      <c r="F9" s="309">
        <v>0</v>
      </c>
      <c r="G9" s="309">
        <v>0</v>
      </c>
      <c r="H9" s="309">
        <v>0</v>
      </c>
      <c r="I9" s="309">
        <v>0</v>
      </c>
      <c r="J9" s="309">
        <v>0</v>
      </c>
      <c r="K9" s="309">
        <v>0</v>
      </c>
      <c r="L9" s="309">
        <v>0</v>
      </c>
      <c r="M9" s="309">
        <v>0</v>
      </c>
      <c r="N9" s="309">
        <v>0</v>
      </c>
      <c r="O9" s="310"/>
      <c r="P9" s="309">
        <v>0</v>
      </c>
      <c r="Q9" s="309">
        <v>0</v>
      </c>
    </row>
    <row r="10" spans="1:17">
      <c r="A10" s="422" t="s">
        <v>143</v>
      </c>
      <c r="B10" s="318" t="s">
        <v>697</v>
      </c>
      <c r="C10" s="84">
        <v>135506.80294084002</v>
      </c>
      <c r="D10" s="84">
        <v>112031.02454284001</v>
      </c>
      <c r="E10" s="84">
        <v>18502.988456999999</v>
      </c>
      <c r="F10" s="84">
        <v>1276.7061389999999</v>
      </c>
      <c r="G10" s="309">
        <v>0</v>
      </c>
      <c r="H10" s="84">
        <v>1264.7370129999999</v>
      </c>
      <c r="I10" s="84">
        <v>-282.54496830000005</v>
      </c>
      <c r="J10" s="84">
        <v>-82.547338500000137</v>
      </c>
      <c r="K10" s="84">
        <v>-199.99762979999994</v>
      </c>
      <c r="L10" s="84">
        <v>-161.08456010000003</v>
      </c>
      <c r="M10" s="370">
        <v>0</v>
      </c>
      <c r="N10" s="84">
        <v>-161.08455979999999</v>
      </c>
      <c r="O10" s="309">
        <v>0</v>
      </c>
      <c r="P10" s="84">
        <v>128419.651719</v>
      </c>
      <c r="Q10" s="84">
        <v>36.324294000000002</v>
      </c>
    </row>
    <row r="11" spans="1:17">
      <c r="A11" s="422" t="s">
        <v>698</v>
      </c>
      <c r="B11" s="318" t="s">
        <v>730</v>
      </c>
      <c r="C11" s="309">
        <f>0</f>
        <v>0</v>
      </c>
      <c r="D11" s="309">
        <f>0</f>
        <v>0</v>
      </c>
      <c r="E11" s="309">
        <f>0</f>
        <v>0</v>
      </c>
      <c r="F11" s="309">
        <f>0</f>
        <v>0</v>
      </c>
      <c r="G11" s="309">
        <f>0</f>
        <v>0</v>
      </c>
      <c r="H11" s="309">
        <v>0</v>
      </c>
      <c r="I11" s="309">
        <v>0</v>
      </c>
      <c r="J11" s="309">
        <v>0</v>
      </c>
      <c r="K11" s="309">
        <v>0</v>
      </c>
      <c r="L11" s="309">
        <v>0</v>
      </c>
      <c r="M11" s="370">
        <v>0</v>
      </c>
      <c r="N11" s="309">
        <v>0</v>
      </c>
      <c r="O11" s="309">
        <v>0</v>
      </c>
      <c r="P11" s="309">
        <v>0</v>
      </c>
      <c r="Q11" s="309">
        <v>0</v>
      </c>
    </row>
    <row r="12" spans="1:17">
      <c r="A12" s="422" t="s">
        <v>185</v>
      </c>
      <c r="B12" s="318" t="s">
        <v>731</v>
      </c>
      <c r="C12" s="370">
        <v>144.829646</v>
      </c>
      <c r="D12" s="370">
        <v>144.829646</v>
      </c>
      <c r="E12" s="370">
        <v>0</v>
      </c>
      <c r="F12" s="370">
        <v>0</v>
      </c>
      <c r="G12" s="370">
        <v>0</v>
      </c>
      <c r="H12" s="370">
        <v>0</v>
      </c>
      <c r="I12" s="370">
        <v>0</v>
      </c>
      <c r="J12" s="370">
        <v>0</v>
      </c>
      <c r="K12" s="370">
        <v>0</v>
      </c>
      <c r="L12" s="370">
        <v>0</v>
      </c>
      <c r="M12" s="370">
        <v>0</v>
      </c>
      <c r="N12" s="370">
        <v>0</v>
      </c>
      <c r="O12" s="370">
        <f>0</f>
        <v>0</v>
      </c>
      <c r="P12" s="370">
        <v>115.048609</v>
      </c>
      <c r="Q12" s="370">
        <v>0</v>
      </c>
    </row>
    <row r="13" spans="1:17">
      <c r="A13" s="422" t="s">
        <v>186</v>
      </c>
      <c r="B13" s="318" t="s">
        <v>732</v>
      </c>
      <c r="C13" s="370">
        <v>4080.9714509999999</v>
      </c>
      <c r="D13" s="370">
        <v>4080.9714509999999</v>
      </c>
      <c r="E13" s="370">
        <v>0</v>
      </c>
      <c r="F13" s="370">
        <v>0</v>
      </c>
      <c r="G13" s="370">
        <v>0</v>
      </c>
      <c r="H13" s="370">
        <v>0</v>
      </c>
      <c r="I13" s="370">
        <v>0</v>
      </c>
      <c r="J13" s="370">
        <v>0</v>
      </c>
      <c r="K13" s="370">
        <v>0</v>
      </c>
      <c r="L13" s="370">
        <v>0</v>
      </c>
      <c r="M13" s="370">
        <v>0</v>
      </c>
      <c r="N13" s="370">
        <v>0</v>
      </c>
      <c r="O13" s="370">
        <f>0</f>
        <v>0</v>
      </c>
      <c r="P13" s="370">
        <v>0</v>
      </c>
      <c r="Q13" s="370">
        <v>0</v>
      </c>
    </row>
    <row r="14" spans="1:17">
      <c r="A14" s="422" t="s">
        <v>187</v>
      </c>
      <c r="B14" s="318" t="s">
        <v>733</v>
      </c>
      <c r="C14" s="370">
        <v>38.023322999999998</v>
      </c>
      <c r="D14" s="370">
        <v>37.041863999999997</v>
      </c>
      <c r="E14" s="370">
        <v>0.98145899999999997</v>
      </c>
      <c r="F14" s="370">
        <v>0</v>
      </c>
      <c r="G14" s="370">
        <v>0</v>
      </c>
      <c r="H14" s="370">
        <v>0</v>
      </c>
      <c r="I14" s="84">
        <v>-2.4344999999999999E-2</v>
      </c>
      <c r="J14" s="84">
        <v>-4.7829999999999999E-3</v>
      </c>
      <c r="K14" s="370">
        <v>-1.9562E-2</v>
      </c>
      <c r="L14" s="370">
        <v>0</v>
      </c>
      <c r="M14" s="370">
        <v>0</v>
      </c>
      <c r="N14" s="370">
        <v>0</v>
      </c>
      <c r="O14" s="370">
        <f>0</f>
        <v>0</v>
      </c>
      <c r="P14" s="370">
        <v>13.065721999999999</v>
      </c>
      <c r="Q14" s="370">
        <v>2.1090279999999999</v>
      </c>
    </row>
    <row r="15" spans="1:17">
      <c r="A15" s="422" t="s">
        <v>188</v>
      </c>
      <c r="B15" s="318" t="s">
        <v>734</v>
      </c>
      <c r="C15" s="370">
        <v>34882.074058840015</v>
      </c>
      <c r="D15" s="370">
        <v>25251.814603840012</v>
      </c>
      <c r="E15" s="370">
        <v>9462.6674710000007</v>
      </c>
      <c r="F15" s="370">
        <v>979.19347700000003</v>
      </c>
      <c r="G15" s="370">
        <v>0</v>
      </c>
      <c r="H15" s="370">
        <v>979.19347600000003</v>
      </c>
      <c r="I15" s="84">
        <v>-227.72160500000001</v>
      </c>
      <c r="J15" s="84">
        <v>-64.449405999999996</v>
      </c>
      <c r="K15" s="84">
        <v>-163.272199</v>
      </c>
      <c r="L15" s="84">
        <v>-161.08456010000003</v>
      </c>
      <c r="M15" s="370">
        <v>0</v>
      </c>
      <c r="N15" s="84">
        <v>-140.22855579999998</v>
      </c>
      <c r="O15" s="370">
        <f>0</f>
        <v>0</v>
      </c>
      <c r="P15" s="370">
        <v>32859.888238</v>
      </c>
      <c r="Q15" s="370">
        <v>2163.5872840000002</v>
      </c>
    </row>
    <row r="16" spans="1:17">
      <c r="A16" s="422" t="s">
        <v>196</v>
      </c>
      <c r="B16" s="318" t="s">
        <v>735</v>
      </c>
      <c r="C16" s="370">
        <v>32463.201417</v>
      </c>
      <c r="D16" s="370">
        <v>24310.021718</v>
      </c>
      <c r="E16" s="370">
        <v>7985.4655380000004</v>
      </c>
      <c r="F16" s="370">
        <v>584.24490400000002</v>
      </c>
      <c r="G16" s="370">
        <v>0</v>
      </c>
      <c r="H16" s="370">
        <v>584.24490400000002</v>
      </c>
      <c r="I16" s="84">
        <v>-195.087963</v>
      </c>
      <c r="J16" s="84">
        <v>-57.521762000000003</v>
      </c>
      <c r="K16" s="84">
        <v>-137.56620100000001</v>
      </c>
      <c r="L16" s="84">
        <v>-75.232123000000001</v>
      </c>
      <c r="M16" s="370">
        <v>0</v>
      </c>
      <c r="N16" s="84">
        <v>-75.232123000000001</v>
      </c>
      <c r="O16" s="370">
        <f>0</f>
        <v>0</v>
      </c>
      <c r="P16" s="370">
        <v>29933.502536</v>
      </c>
      <c r="Q16" s="370">
        <v>1410.072772</v>
      </c>
    </row>
    <row r="17" spans="1:17">
      <c r="A17" s="422" t="s">
        <v>189</v>
      </c>
      <c r="B17" s="318" t="s">
        <v>736</v>
      </c>
      <c r="C17" s="370">
        <v>96360.904462000006</v>
      </c>
      <c r="D17" s="370">
        <v>82516.366978000005</v>
      </c>
      <c r="E17" s="370">
        <v>9039.3395270000001</v>
      </c>
      <c r="F17" s="370">
        <v>297.51266199999998</v>
      </c>
      <c r="G17" s="370">
        <v>0</v>
      </c>
      <c r="H17" s="370">
        <v>285.54353700000001</v>
      </c>
      <c r="I17" s="84">
        <v>-75.655022000000002</v>
      </c>
      <c r="J17" s="84">
        <v>-18.093149500000134</v>
      </c>
      <c r="K17" s="84">
        <v>-36.705868799999955</v>
      </c>
      <c r="L17" s="84">
        <v>-20.856003999999999</v>
      </c>
      <c r="M17" s="370">
        <v>0</v>
      </c>
      <c r="N17" s="84">
        <v>-20.856003999999999</v>
      </c>
      <c r="O17" s="370">
        <f>0</f>
        <v>0</v>
      </c>
      <c r="P17" s="370">
        <v>93760.045691000007</v>
      </c>
      <c r="Q17" s="370">
        <v>259.30039199999999</v>
      </c>
    </row>
    <row r="18" spans="1:17">
      <c r="A18" s="422" t="s">
        <v>190</v>
      </c>
      <c r="B18" s="318" t="s">
        <v>705</v>
      </c>
      <c r="C18" s="370">
        <v>31041.544370350006</v>
      </c>
      <c r="D18" s="370">
        <v>31041.544370350006</v>
      </c>
      <c r="E18" s="370">
        <v>0</v>
      </c>
      <c r="F18" s="370">
        <v>0</v>
      </c>
      <c r="G18" s="370">
        <v>0</v>
      </c>
      <c r="H18" s="370">
        <v>0</v>
      </c>
      <c r="I18" s="370">
        <v>0</v>
      </c>
      <c r="J18" s="370">
        <v>0</v>
      </c>
      <c r="K18" s="370">
        <v>0</v>
      </c>
      <c r="L18" s="370">
        <v>0</v>
      </c>
      <c r="M18" s="370">
        <v>0</v>
      </c>
      <c r="N18" s="370">
        <v>0</v>
      </c>
      <c r="O18" s="370">
        <v>0</v>
      </c>
      <c r="P18" s="370">
        <v>0</v>
      </c>
      <c r="Q18" s="370">
        <v>0</v>
      </c>
    </row>
    <row r="19" spans="1:17">
      <c r="A19" s="422" t="s">
        <v>706</v>
      </c>
      <c r="B19" s="318" t="s">
        <v>730</v>
      </c>
      <c r="C19" s="370">
        <v>0</v>
      </c>
      <c r="D19" s="370">
        <v>0</v>
      </c>
      <c r="E19" s="370">
        <v>0</v>
      </c>
      <c r="F19" s="370">
        <v>0</v>
      </c>
      <c r="G19" s="370">
        <v>0</v>
      </c>
      <c r="H19" s="370">
        <v>0</v>
      </c>
      <c r="I19" s="370">
        <v>0</v>
      </c>
      <c r="J19" s="370">
        <v>0</v>
      </c>
      <c r="K19" s="370">
        <v>0</v>
      </c>
      <c r="L19" s="370">
        <v>0</v>
      </c>
      <c r="M19" s="370">
        <v>0</v>
      </c>
      <c r="N19" s="370">
        <v>0</v>
      </c>
      <c r="O19" s="370">
        <v>0</v>
      </c>
      <c r="P19" s="370">
        <v>0</v>
      </c>
      <c r="Q19" s="370">
        <v>0</v>
      </c>
    </row>
    <row r="20" spans="1:17">
      <c r="A20" s="422" t="s">
        <v>707</v>
      </c>
      <c r="B20" s="318" t="s">
        <v>731</v>
      </c>
      <c r="C20" s="370">
        <v>1754.069403</v>
      </c>
      <c r="D20" s="370">
        <v>1754.069403</v>
      </c>
      <c r="E20" s="370">
        <v>0</v>
      </c>
      <c r="F20" s="370">
        <v>0</v>
      </c>
      <c r="G20" s="370">
        <v>0</v>
      </c>
      <c r="H20" s="370">
        <v>0</v>
      </c>
      <c r="I20" s="370">
        <v>0</v>
      </c>
      <c r="J20" s="370">
        <v>0</v>
      </c>
      <c r="K20" s="370">
        <v>0</v>
      </c>
      <c r="L20" s="370">
        <v>0</v>
      </c>
      <c r="M20" s="370">
        <v>0</v>
      </c>
      <c r="N20" s="370">
        <v>0</v>
      </c>
      <c r="O20" s="370">
        <v>0</v>
      </c>
      <c r="P20" s="370">
        <v>0</v>
      </c>
      <c r="Q20" s="370">
        <v>0</v>
      </c>
    </row>
    <row r="21" spans="1:17">
      <c r="A21" s="422" t="s">
        <v>708</v>
      </c>
      <c r="B21" s="318" t="s">
        <v>732</v>
      </c>
      <c r="C21" s="370">
        <v>28945.221038350006</v>
      </c>
      <c r="D21" s="370">
        <v>28945.221038350006</v>
      </c>
      <c r="E21" s="370">
        <v>0</v>
      </c>
      <c r="F21" s="370">
        <v>0</v>
      </c>
      <c r="G21" s="370">
        <v>0</v>
      </c>
      <c r="H21" s="370">
        <v>0</v>
      </c>
      <c r="I21" s="370">
        <v>0</v>
      </c>
      <c r="J21" s="370">
        <v>0</v>
      </c>
      <c r="K21" s="370">
        <v>0</v>
      </c>
      <c r="L21" s="370">
        <v>0</v>
      </c>
      <c r="M21" s="370">
        <v>0</v>
      </c>
      <c r="N21" s="370">
        <v>0</v>
      </c>
      <c r="O21" s="370">
        <v>0</v>
      </c>
      <c r="P21" s="370">
        <v>0</v>
      </c>
      <c r="Q21" s="370">
        <v>0</v>
      </c>
    </row>
    <row r="22" spans="1:17">
      <c r="A22" s="422" t="s">
        <v>709</v>
      </c>
      <c r="B22" s="318" t="s">
        <v>733</v>
      </c>
      <c r="C22" s="370">
        <v>342.25392900000003</v>
      </c>
      <c r="D22" s="370">
        <v>342.25392900000003</v>
      </c>
      <c r="E22" s="370">
        <v>0</v>
      </c>
      <c r="F22" s="370">
        <v>0</v>
      </c>
      <c r="G22" s="370">
        <v>0</v>
      </c>
      <c r="H22" s="370">
        <v>0</v>
      </c>
      <c r="I22" s="370">
        <v>0</v>
      </c>
      <c r="J22" s="370">
        <v>0</v>
      </c>
      <c r="K22" s="370">
        <v>0</v>
      </c>
      <c r="L22" s="370">
        <v>0</v>
      </c>
      <c r="M22" s="370">
        <v>0</v>
      </c>
      <c r="N22" s="370">
        <v>0</v>
      </c>
      <c r="O22" s="370">
        <v>0</v>
      </c>
      <c r="P22" s="370">
        <v>0</v>
      </c>
      <c r="Q22" s="370">
        <v>0</v>
      </c>
    </row>
    <row r="23" spans="1:17">
      <c r="A23" s="422" t="s">
        <v>710</v>
      </c>
      <c r="B23" s="318" t="s">
        <v>734</v>
      </c>
      <c r="C23" s="370">
        <v>0</v>
      </c>
      <c r="D23" s="370">
        <v>0</v>
      </c>
      <c r="E23" s="370">
        <v>0</v>
      </c>
      <c r="F23" s="370">
        <v>0</v>
      </c>
      <c r="G23" s="370">
        <v>0</v>
      </c>
      <c r="H23" s="370">
        <v>0</v>
      </c>
      <c r="I23" s="370">
        <v>0</v>
      </c>
      <c r="J23" s="370">
        <v>0</v>
      </c>
      <c r="K23" s="370">
        <v>0</v>
      </c>
      <c r="L23" s="370">
        <v>0</v>
      </c>
      <c r="M23" s="370">
        <v>0</v>
      </c>
      <c r="N23" s="370">
        <v>0</v>
      </c>
      <c r="O23" s="370">
        <v>0</v>
      </c>
      <c r="P23" s="370">
        <v>0</v>
      </c>
      <c r="Q23" s="370">
        <v>0</v>
      </c>
    </row>
    <row r="24" spans="1:17">
      <c r="A24" s="422" t="s">
        <v>711</v>
      </c>
      <c r="B24" s="318" t="s">
        <v>587</v>
      </c>
      <c r="C24" s="84">
        <v>20752.210394999998</v>
      </c>
      <c r="D24" s="84">
        <v>17597.840302000001</v>
      </c>
      <c r="E24" s="84">
        <v>1485.3545610000001</v>
      </c>
      <c r="F24" s="84">
        <v>173.34731600000001</v>
      </c>
      <c r="G24" s="309">
        <v>0</v>
      </c>
      <c r="H24" s="84">
        <v>171.28285</v>
      </c>
      <c r="I24" s="84">
        <v>25.759239000000001</v>
      </c>
      <c r="J24" s="84">
        <v>13.566846</v>
      </c>
      <c r="K24" s="84">
        <v>12.192392999999999</v>
      </c>
      <c r="L24" s="84">
        <v>14.179838999999999</v>
      </c>
      <c r="M24" s="370">
        <v>0</v>
      </c>
      <c r="N24" s="370">
        <v>14.179838999999999</v>
      </c>
      <c r="O24" s="310"/>
      <c r="P24" s="84">
        <v>7.7955839999999998</v>
      </c>
      <c r="Q24" s="309">
        <v>0</v>
      </c>
    </row>
    <row r="25" spans="1:17">
      <c r="A25" s="422" t="s">
        <v>712</v>
      </c>
      <c r="B25" s="318" t="s">
        <v>730</v>
      </c>
      <c r="C25" s="309">
        <v>0</v>
      </c>
      <c r="D25" s="309">
        <v>0</v>
      </c>
      <c r="E25" s="309">
        <v>0</v>
      </c>
      <c r="F25" s="309">
        <v>0</v>
      </c>
      <c r="G25" s="309">
        <v>0</v>
      </c>
      <c r="H25" s="309">
        <v>0</v>
      </c>
      <c r="I25" s="309">
        <v>0</v>
      </c>
      <c r="J25" s="309">
        <v>0</v>
      </c>
      <c r="K25" s="309">
        <v>0</v>
      </c>
      <c r="L25" s="309">
        <v>0</v>
      </c>
      <c r="M25" s="309">
        <v>0</v>
      </c>
      <c r="N25" s="309">
        <v>0</v>
      </c>
      <c r="O25" s="310"/>
      <c r="P25" s="309">
        <v>0</v>
      </c>
      <c r="Q25" s="309">
        <v>0</v>
      </c>
    </row>
    <row r="26" spans="1:17">
      <c r="A26" s="318" t="s">
        <v>713</v>
      </c>
      <c r="B26" s="318" t="s">
        <v>731</v>
      </c>
      <c r="C26" s="370">
        <v>493.89018399999998</v>
      </c>
      <c r="D26" s="370">
        <v>433.89018399999998</v>
      </c>
      <c r="E26" s="370">
        <v>0</v>
      </c>
      <c r="F26" s="370">
        <v>0</v>
      </c>
      <c r="G26" s="370">
        <v>0</v>
      </c>
      <c r="H26" s="370">
        <v>0</v>
      </c>
      <c r="I26" s="370">
        <v>0</v>
      </c>
      <c r="J26" s="370">
        <v>0</v>
      </c>
      <c r="K26" s="370">
        <v>0</v>
      </c>
      <c r="L26" s="370">
        <v>0</v>
      </c>
      <c r="M26" s="370">
        <v>0</v>
      </c>
      <c r="N26" s="370">
        <v>0</v>
      </c>
      <c r="O26" s="310"/>
      <c r="P26" s="309">
        <v>0</v>
      </c>
      <c r="Q26" s="309">
        <v>0</v>
      </c>
    </row>
    <row r="27" spans="1:17">
      <c r="A27" s="318" t="s">
        <v>714</v>
      </c>
      <c r="B27" s="318" t="s">
        <v>732</v>
      </c>
      <c r="C27" s="370">
        <v>2260.796546</v>
      </c>
      <c r="D27" s="370">
        <v>2260.796546</v>
      </c>
      <c r="E27" s="370">
        <v>0</v>
      </c>
      <c r="F27" s="370">
        <v>0</v>
      </c>
      <c r="G27" s="370">
        <v>0</v>
      </c>
      <c r="H27" s="370">
        <v>0</v>
      </c>
      <c r="I27" s="370">
        <v>0</v>
      </c>
      <c r="J27" s="370">
        <v>0</v>
      </c>
      <c r="K27" s="370">
        <v>0</v>
      </c>
      <c r="L27" s="370">
        <v>0</v>
      </c>
      <c r="M27" s="370">
        <v>0</v>
      </c>
      <c r="N27" s="370">
        <v>0</v>
      </c>
      <c r="O27" s="310"/>
      <c r="P27" s="309">
        <v>0</v>
      </c>
      <c r="Q27" s="309">
        <v>0</v>
      </c>
    </row>
    <row r="28" spans="1:17">
      <c r="A28" s="318" t="s">
        <v>715</v>
      </c>
      <c r="B28" s="318" t="s">
        <v>733</v>
      </c>
      <c r="C28" s="370">
        <v>3.166245</v>
      </c>
      <c r="D28" s="370">
        <v>3.166245</v>
      </c>
      <c r="E28" s="370">
        <v>0</v>
      </c>
      <c r="F28" s="370">
        <v>0</v>
      </c>
      <c r="G28" s="370">
        <v>0</v>
      </c>
      <c r="H28" s="370">
        <v>0</v>
      </c>
      <c r="I28" s="370">
        <v>2.7070000000000002E-3</v>
      </c>
      <c r="J28" s="370">
        <v>2.7070000000000002E-3</v>
      </c>
      <c r="K28" s="370">
        <v>0</v>
      </c>
      <c r="L28" s="370">
        <v>0</v>
      </c>
      <c r="M28" s="370">
        <v>0</v>
      </c>
      <c r="N28" s="370">
        <v>0</v>
      </c>
      <c r="O28" s="310"/>
      <c r="P28" s="309">
        <v>0</v>
      </c>
      <c r="Q28" s="309">
        <v>0</v>
      </c>
    </row>
    <row r="29" spans="1:17">
      <c r="A29" s="318" t="s">
        <v>716</v>
      </c>
      <c r="B29" s="318" t="s">
        <v>734</v>
      </c>
      <c r="C29" s="370">
        <v>6680.6262370000004</v>
      </c>
      <c r="D29" s="370">
        <v>4319.9453620000004</v>
      </c>
      <c r="E29" s="370">
        <v>1250.861001</v>
      </c>
      <c r="F29" s="370">
        <v>167.05069900000001</v>
      </c>
      <c r="G29" s="370">
        <v>0</v>
      </c>
      <c r="H29" s="370">
        <v>164.99207200000001</v>
      </c>
      <c r="I29" s="370">
        <v>21.242336999999999</v>
      </c>
      <c r="J29" s="370">
        <v>10.052388000000001</v>
      </c>
      <c r="K29" s="370">
        <v>11.189949</v>
      </c>
      <c r="L29" s="370">
        <v>12.887029</v>
      </c>
      <c r="M29" s="370">
        <v>0</v>
      </c>
      <c r="N29" s="370">
        <v>12.887029</v>
      </c>
      <c r="O29" s="310"/>
      <c r="P29" s="84">
        <v>0.432836</v>
      </c>
      <c r="Q29" s="309">
        <v>0</v>
      </c>
    </row>
    <row r="30" spans="1:17">
      <c r="A30" s="318" t="s">
        <v>717</v>
      </c>
      <c r="B30" s="318" t="s">
        <v>736</v>
      </c>
      <c r="C30" s="370">
        <v>11313.731183</v>
      </c>
      <c r="D30" s="370">
        <v>10580.041965</v>
      </c>
      <c r="E30" s="370">
        <v>234.49356</v>
      </c>
      <c r="F30" s="370">
        <v>6.2966170000000004</v>
      </c>
      <c r="G30" s="370">
        <v>0</v>
      </c>
      <c r="H30" s="370">
        <v>6.2907780000000004</v>
      </c>
      <c r="I30" s="370">
        <v>4.5141939999999998</v>
      </c>
      <c r="J30" s="370">
        <v>3.5117509999999998</v>
      </c>
      <c r="K30" s="370">
        <v>1.0024439999999999</v>
      </c>
      <c r="L30" s="370">
        <v>1.29281</v>
      </c>
      <c r="M30" s="370">
        <v>0</v>
      </c>
      <c r="N30" s="370">
        <v>1.29281</v>
      </c>
      <c r="O30" s="310"/>
      <c r="P30" s="84">
        <v>7.3627479999999998</v>
      </c>
      <c r="Q30" s="309">
        <v>0</v>
      </c>
    </row>
    <row r="31" spans="1:17">
      <c r="A31" s="328" t="s">
        <v>718</v>
      </c>
      <c r="B31" s="328" t="s">
        <v>145</v>
      </c>
      <c r="C31" s="131">
        <f>C9+C10+C18+C24</f>
        <v>189652.80797671003</v>
      </c>
      <c r="D31" s="131">
        <f t="shared" ref="D31:H31" si="0">D9+D10+D18+D24</f>
        <v>163022.65948571003</v>
      </c>
      <c r="E31" s="131">
        <f t="shared" si="0"/>
        <v>19988.343018</v>
      </c>
      <c r="F31" s="131">
        <f t="shared" si="0"/>
        <v>1450.053455</v>
      </c>
      <c r="G31" s="327">
        <f t="shared" si="0"/>
        <v>0</v>
      </c>
      <c r="H31" s="131">
        <f t="shared" si="0"/>
        <v>1436.019863</v>
      </c>
      <c r="I31" s="131">
        <f>I10+I18+I24</f>
        <v>-256.78572930000007</v>
      </c>
      <c r="J31" s="131">
        <f t="shared" ref="J31:N31" si="1">J10+J18+J24</f>
        <v>-68.980492500000139</v>
      </c>
      <c r="K31" s="131">
        <f t="shared" si="1"/>
        <v>-187.80523679999993</v>
      </c>
      <c r="L31" s="131">
        <f t="shared" si="1"/>
        <v>-146.90472110000005</v>
      </c>
      <c r="M31" s="131">
        <f t="shared" si="1"/>
        <v>0</v>
      </c>
      <c r="N31" s="131">
        <f t="shared" si="1"/>
        <v>-146.90472080000001</v>
      </c>
      <c r="O31" s="131">
        <f>0</f>
        <v>0</v>
      </c>
      <c r="P31" s="131">
        <f>P9+P10+P18+P24</f>
        <v>128427.44730300001</v>
      </c>
      <c r="Q31" s="131">
        <f>Q9+Q10+Q18+Q24</f>
        <v>36.324294000000002</v>
      </c>
    </row>
  </sheetData>
  <mergeCells count="11">
    <mergeCell ref="Q7:Q8"/>
    <mergeCell ref="O6:O8"/>
    <mergeCell ref="P6:Q6"/>
    <mergeCell ref="P7:P8"/>
    <mergeCell ref="A5:B8"/>
    <mergeCell ref="C6:H6"/>
    <mergeCell ref="I6:N6"/>
    <mergeCell ref="C7:E7"/>
    <mergeCell ref="F7:H7"/>
    <mergeCell ref="I7:K7"/>
    <mergeCell ref="L7:N7"/>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6C73B-F8DC-42F0-B4DE-F7C5CDD89EB2}">
  <dimension ref="A1:F11"/>
  <sheetViews>
    <sheetView showGridLines="0" workbookViewId="0">
      <selection activeCell="C17" sqref="C17"/>
    </sheetView>
  </sheetViews>
  <sheetFormatPr baseColWidth="10" defaultColWidth="11.44140625" defaultRowHeight="14.4"/>
  <cols>
    <col min="2" max="2" width="46.33203125" customWidth="1"/>
    <col min="3" max="3" width="26" customWidth="1"/>
  </cols>
  <sheetData>
    <row r="1" spans="1:6" ht="25.8">
      <c r="A1" s="151" t="s">
        <v>745</v>
      </c>
    </row>
    <row r="3" spans="1:6" ht="15.6">
      <c r="A3" s="236"/>
      <c r="B3" s="237"/>
      <c r="C3" s="237"/>
    </row>
    <row r="4" spans="1:6" ht="15.6" customHeight="1">
      <c r="A4" s="572"/>
      <c r="B4" s="573"/>
      <c r="C4" s="75" t="s">
        <v>116</v>
      </c>
    </row>
    <row r="5" spans="1:6" ht="15.6" customHeight="1">
      <c r="A5" s="574"/>
      <c r="B5" s="575"/>
      <c r="C5" s="75" t="s">
        <v>738</v>
      </c>
    </row>
    <row r="6" spans="1:6">
      <c r="A6" s="315" t="s">
        <v>143</v>
      </c>
      <c r="B6" s="260" t="s">
        <v>739</v>
      </c>
      <c r="C6" s="84">
        <v>1092.0422759999999</v>
      </c>
      <c r="E6" s="374"/>
      <c r="F6" s="374"/>
    </row>
    <row r="7" spans="1:6">
      <c r="A7" s="316" t="s">
        <v>698</v>
      </c>
      <c r="B7" s="317" t="s">
        <v>740</v>
      </c>
      <c r="C7" s="84">
        <v>1219.051035</v>
      </c>
    </row>
    <row r="8" spans="1:6">
      <c r="A8" s="316" t="s">
        <v>185</v>
      </c>
      <c r="B8" s="317" t="s">
        <v>741</v>
      </c>
      <c r="C8" s="84">
        <v>-2609.0939389999999</v>
      </c>
    </row>
    <row r="9" spans="1:6">
      <c r="A9" s="316" t="s">
        <v>186</v>
      </c>
      <c r="B9" s="18" t="s">
        <v>742</v>
      </c>
      <c r="C9" s="84">
        <v>-0.35114800000000002</v>
      </c>
    </row>
    <row r="10" spans="1:6">
      <c r="A10" s="316" t="s">
        <v>187</v>
      </c>
      <c r="B10" s="18" t="s">
        <v>743</v>
      </c>
      <c r="C10" s="84">
        <v>-1852.281444</v>
      </c>
    </row>
    <row r="11" spans="1:6">
      <c r="A11" s="315" t="s">
        <v>188</v>
      </c>
      <c r="B11" s="260" t="s">
        <v>744</v>
      </c>
      <c r="C11" s="84">
        <v>1276.7061389999999</v>
      </c>
      <c r="D11" s="365"/>
    </row>
  </sheetData>
  <mergeCells count="1">
    <mergeCell ref="A4:B5"/>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D5475-9D48-4E25-8D11-7BBEF16360E2}">
  <dimension ref="A1:O19"/>
  <sheetViews>
    <sheetView showGridLines="0" workbookViewId="0">
      <selection activeCell="D10" sqref="D10"/>
    </sheetView>
  </sheetViews>
  <sheetFormatPr baseColWidth="10" defaultColWidth="11.44140625" defaultRowHeight="14.4"/>
  <cols>
    <col min="3" max="3" width="36.44140625" customWidth="1"/>
    <col min="9" max="10" width="24.5546875" customWidth="1"/>
  </cols>
  <sheetData>
    <row r="1" spans="1:15" ht="25.8">
      <c r="A1" s="151" t="s">
        <v>755</v>
      </c>
      <c r="B1" s="151"/>
      <c r="C1" s="151"/>
      <c r="D1" s="151"/>
      <c r="E1" s="151"/>
      <c r="F1" s="151"/>
      <c r="G1" s="151"/>
      <c r="H1" s="151"/>
    </row>
    <row r="3" spans="1:15" ht="15.6">
      <c r="I3" s="238"/>
      <c r="J3" s="238"/>
      <c r="K3" s="607"/>
      <c r="L3" s="607"/>
      <c r="M3" s="607"/>
      <c r="N3" s="607"/>
      <c r="O3" s="607"/>
    </row>
    <row r="4" spans="1:15" ht="15.6">
      <c r="A4" s="238"/>
      <c r="B4" s="607"/>
      <c r="C4" s="607"/>
      <c r="D4" s="238"/>
      <c r="E4" s="238"/>
      <c r="F4" s="607"/>
      <c r="G4" s="607"/>
      <c r="H4" s="238"/>
      <c r="I4" s="238"/>
      <c r="J4" s="238"/>
      <c r="K4" s="607"/>
      <c r="L4" s="607"/>
      <c r="M4" s="607"/>
      <c r="N4" s="607"/>
      <c r="O4" s="607"/>
    </row>
    <row r="5" spans="1:15" ht="16.2" customHeight="1">
      <c r="A5" s="592"/>
      <c r="B5" s="593"/>
      <c r="C5" s="594"/>
      <c r="D5" s="329" t="s">
        <v>116</v>
      </c>
      <c r="E5" s="329" t="s">
        <v>117</v>
      </c>
      <c r="F5" s="591" t="s">
        <v>118</v>
      </c>
      <c r="G5" s="591"/>
      <c r="H5" s="329" t="s">
        <v>119</v>
      </c>
      <c r="I5" s="329" t="s">
        <v>120</v>
      </c>
      <c r="J5" s="329" t="s">
        <v>121</v>
      </c>
      <c r="K5" s="591" t="s">
        <v>111</v>
      </c>
      <c r="L5" s="591"/>
      <c r="M5" s="591" t="s">
        <v>122</v>
      </c>
      <c r="N5" s="591"/>
      <c r="O5" s="591"/>
    </row>
    <row r="6" spans="1:15" ht="24" customHeight="1">
      <c r="A6" s="595"/>
      <c r="B6" s="596"/>
      <c r="C6" s="597"/>
      <c r="D6" s="598" t="s">
        <v>746</v>
      </c>
      <c r="E6" s="598"/>
      <c r="F6" s="598"/>
      <c r="G6" s="598"/>
      <c r="H6" s="598"/>
      <c r="I6" s="599" t="s">
        <v>720</v>
      </c>
      <c r="J6" s="599"/>
      <c r="K6" s="600" t="s">
        <v>747</v>
      </c>
      <c r="L6" s="601"/>
      <c r="M6" s="601"/>
      <c r="N6" s="601"/>
      <c r="O6" s="602"/>
    </row>
    <row r="7" spans="1:15" ht="16.2" customHeight="1">
      <c r="A7" s="595"/>
      <c r="B7" s="596"/>
      <c r="C7" s="597"/>
      <c r="D7" s="599" t="s">
        <v>748</v>
      </c>
      <c r="E7" s="604" t="s">
        <v>749</v>
      </c>
      <c r="F7" s="605"/>
      <c r="G7" s="605"/>
      <c r="H7" s="605"/>
      <c r="I7" s="599" t="s">
        <v>750</v>
      </c>
      <c r="J7" s="599" t="s">
        <v>751</v>
      </c>
      <c r="K7" s="606"/>
      <c r="L7" s="606"/>
      <c r="M7" s="599" t="s">
        <v>752</v>
      </c>
      <c r="N7" s="599"/>
      <c r="O7" s="599"/>
    </row>
    <row r="8" spans="1:15" ht="24">
      <c r="A8" s="595"/>
      <c r="B8" s="596"/>
      <c r="C8" s="597"/>
      <c r="D8" s="603"/>
      <c r="E8" s="330"/>
      <c r="F8" s="603" t="s">
        <v>694</v>
      </c>
      <c r="G8" s="603"/>
      <c r="H8" s="331" t="s">
        <v>753</v>
      </c>
      <c r="I8" s="603"/>
      <c r="J8" s="603"/>
      <c r="K8" s="606"/>
      <c r="L8" s="606"/>
      <c r="M8" s="603"/>
      <c r="N8" s="603"/>
      <c r="O8" s="603"/>
    </row>
    <row r="9" spans="1:15">
      <c r="A9" s="320" t="s">
        <v>695</v>
      </c>
      <c r="B9" s="582" t="s">
        <v>696</v>
      </c>
      <c r="C9" s="582"/>
      <c r="D9" s="309">
        <f>0</f>
        <v>0</v>
      </c>
      <c r="E9" s="309">
        <v>0</v>
      </c>
      <c r="F9" s="583">
        <v>0</v>
      </c>
      <c r="G9" s="584"/>
      <c r="H9" s="309">
        <v>0</v>
      </c>
      <c r="I9" s="309">
        <v>0</v>
      </c>
      <c r="J9" s="309">
        <v>0</v>
      </c>
      <c r="K9" s="583">
        <v>0</v>
      </c>
      <c r="L9" s="584"/>
      <c r="M9" s="583">
        <v>0</v>
      </c>
      <c r="N9" s="585"/>
      <c r="O9" s="584"/>
    </row>
    <row r="10" spans="1:15">
      <c r="A10" s="320" t="s">
        <v>143</v>
      </c>
      <c r="B10" s="582" t="s">
        <v>697</v>
      </c>
      <c r="C10" s="582"/>
      <c r="D10" s="84">
        <v>4854.5141830000002</v>
      </c>
      <c r="E10" s="84">
        <v>523.142291</v>
      </c>
      <c r="F10" s="583">
        <v>0</v>
      </c>
      <c r="G10" s="584"/>
      <c r="H10" s="84">
        <v>72.623621</v>
      </c>
      <c r="I10" s="308">
        <v>-66.149862999999996</v>
      </c>
      <c r="J10" s="84">
        <v>-37.296779999999998</v>
      </c>
      <c r="K10" s="588">
        <v>5002.0082380000003</v>
      </c>
      <c r="L10" s="589"/>
      <c r="M10" s="588">
        <v>463.63410699999997</v>
      </c>
      <c r="N10" s="590"/>
      <c r="O10" s="589"/>
    </row>
    <row r="11" spans="1:15">
      <c r="A11" s="320" t="s">
        <v>698</v>
      </c>
      <c r="B11" s="582" t="s">
        <v>699</v>
      </c>
      <c r="C11" s="582"/>
      <c r="D11" s="309">
        <v>0</v>
      </c>
      <c r="E11" s="309">
        <v>0</v>
      </c>
      <c r="F11" s="583">
        <v>0</v>
      </c>
      <c r="G11" s="584"/>
      <c r="H11" s="309">
        <v>0</v>
      </c>
      <c r="I11" s="309">
        <v>0</v>
      </c>
      <c r="J11" s="309">
        <v>0</v>
      </c>
      <c r="K11" s="583">
        <v>0</v>
      </c>
      <c r="L11" s="584"/>
      <c r="M11" s="583">
        <v>0</v>
      </c>
      <c r="N11" s="585"/>
      <c r="O11" s="584"/>
    </row>
    <row r="12" spans="1:15">
      <c r="A12" s="320" t="s">
        <v>185</v>
      </c>
      <c r="B12" s="582" t="s">
        <v>700</v>
      </c>
      <c r="C12" s="582"/>
      <c r="D12" s="375">
        <v>0</v>
      </c>
      <c r="E12" s="375">
        <v>0</v>
      </c>
      <c r="F12" s="583">
        <v>0</v>
      </c>
      <c r="G12" s="584"/>
      <c r="H12" s="375">
        <v>0</v>
      </c>
      <c r="I12" s="375">
        <v>0</v>
      </c>
      <c r="J12" s="375">
        <v>0</v>
      </c>
      <c r="K12" s="583">
        <v>0</v>
      </c>
      <c r="L12" s="584"/>
      <c r="M12" s="583">
        <v>0</v>
      </c>
      <c r="N12" s="585"/>
      <c r="O12" s="584"/>
    </row>
    <row r="13" spans="1:15">
      <c r="A13" s="320" t="s">
        <v>186</v>
      </c>
      <c r="B13" s="582" t="s">
        <v>701</v>
      </c>
      <c r="C13" s="582"/>
      <c r="D13" s="375">
        <v>0</v>
      </c>
      <c r="E13" s="375">
        <v>0</v>
      </c>
      <c r="F13" s="583">
        <v>0</v>
      </c>
      <c r="G13" s="584"/>
      <c r="H13" s="375">
        <v>0</v>
      </c>
      <c r="I13" s="375">
        <v>0</v>
      </c>
      <c r="J13" s="375">
        <v>0</v>
      </c>
      <c r="K13" s="583">
        <v>0</v>
      </c>
      <c r="L13" s="584"/>
      <c r="M13" s="583">
        <v>0</v>
      </c>
      <c r="N13" s="585"/>
      <c r="O13" s="584"/>
    </row>
    <row r="14" spans="1:15">
      <c r="A14" s="320" t="s">
        <v>187</v>
      </c>
      <c r="B14" s="582" t="s">
        <v>702</v>
      </c>
      <c r="C14" s="582"/>
      <c r="D14" s="420">
        <v>0.98145899999999997</v>
      </c>
      <c r="E14" s="375">
        <v>0</v>
      </c>
      <c r="F14" s="583">
        <v>0</v>
      </c>
      <c r="G14" s="584"/>
      <c r="H14" s="375">
        <v>0</v>
      </c>
      <c r="I14" s="420">
        <v>-1.9562E-2</v>
      </c>
      <c r="J14" s="375">
        <v>0</v>
      </c>
      <c r="K14" s="586">
        <v>0.961897</v>
      </c>
      <c r="L14" s="587"/>
      <c r="M14" s="583">
        <v>0</v>
      </c>
      <c r="N14" s="585"/>
      <c r="O14" s="584"/>
    </row>
    <row r="15" spans="1:15">
      <c r="A15" s="320" t="s">
        <v>188</v>
      </c>
      <c r="B15" s="582" t="s">
        <v>703</v>
      </c>
      <c r="C15" s="582"/>
      <c r="D15" s="84">
        <v>2593.3408140000001</v>
      </c>
      <c r="E15" s="84">
        <v>475.243741</v>
      </c>
      <c r="F15" s="583">
        <v>0</v>
      </c>
      <c r="G15" s="584"/>
      <c r="H15" s="84">
        <v>72.096800000000002</v>
      </c>
      <c r="I15" s="308">
        <v>-52.656312</v>
      </c>
      <c r="J15" s="84">
        <v>-34.870145999999998</v>
      </c>
      <c r="K15" s="588">
        <v>2794.2878470000001</v>
      </c>
      <c r="L15" s="589"/>
      <c r="M15" s="588">
        <v>424.26535100000001</v>
      </c>
      <c r="N15" s="590"/>
      <c r="O15" s="589"/>
    </row>
    <row r="16" spans="1:15" ht="14.4" customHeight="1">
      <c r="A16" s="320" t="s">
        <v>196</v>
      </c>
      <c r="B16" s="582" t="s">
        <v>704</v>
      </c>
      <c r="C16" s="582"/>
      <c r="D16" s="84">
        <v>2260.19191</v>
      </c>
      <c r="E16" s="84">
        <v>47.89855</v>
      </c>
      <c r="F16" s="583">
        <v>0</v>
      </c>
      <c r="G16" s="584"/>
      <c r="H16" s="420">
        <v>0.52682099999999998</v>
      </c>
      <c r="I16" s="308">
        <v>-13.473989</v>
      </c>
      <c r="J16" s="84">
        <v>-2.426634</v>
      </c>
      <c r="K16" s="588">
        <v>2243.2944659999998</v>
      </c>
      <c r="L16" s="589"/>
      <c r="M16" s="588">
        <v>39.368755999999998</v>
      </c>
      <c r="N16" s="590"/>
      <c r="O16" s="589"/>
    </row>
    <row r="17" spans="1:15">
      <c r="A17" s="320" t="s">
        <v>189</v>
      </c>
      <c r="B17" s="582" t="s">
        <v>705</v>
      </c>
      <c r="C17" s="582"/>
      <c r="D17" s="375">
        <v>0</v>
      </c>
      <c r="E17" s="375">
        <v>0</v>
      </c>
      <c r="F17" s="583">
        <v>0</v>
      </c>
      <c r="G17" s="584"/>
      <c r="H17" s="375">
        <v>0</v>
      </c>
      <c r="I17" s="375">
        <v>0</v>
      </c>
      <c r="J17" s="375">
        <v>0</v>
      </c>
      <c r="K17" s="583">
        <v>0</v>
      </c>
      <c r="L17" s="584"/>
      <c r="M17" s="583">
        <v>0</v>
      </c>
      <c r="N17" s="585"/>
      <c r="O17" s="584"/>
    </row>
    <row r="18" spans="1:15" ht="24" customHeight="1">
      <c r="A18" s="320" t="s">
        <v>190</v>
      </c>
      <c r="B18" s="582" t="s">
        <v>754</v>
      </c>
      <c r="C18" s="582"/>
      <c r="D18" s="84">
        <v>4.5910710000000003</v>
      </c>
      <c r="E18" s="84">
        <v>145.706141</v>
      </c>
      <c r="F18" s="586">
        <v>145.70614</v>
      </c>
      <c r="G18" s="587"/>
      <c r="H18" s="84">
        <v>2.5048999999999998E-2</v>
      </c>
      <c r="I18" s="375">
        <v>0</v>
      </c>
      <c r="J18" s="375">
        <v>0</v>
      </c>
      <c r="K18" s="583">
        <v>0</v>
      </c>
      <c r="L18" s="584"/>
      <c r="M18" s="583">
        <v>0</v>
      </c>
      <c r="N18" s="585"/>
      <c r="O18" s="584"/>
    </row>
    <row r="19" spans="1:15" ht="14.4" customHeight="1">
      <c r="A19" s="332">
        <v>100</v>
      </c>
      <c r="B19" s="580" t="s">
        <v>145</v>
      </c>
      <c r="C19" s="580"/>
      <c r="D19" s="131">
        <f>D9+D10+D17+D18</f>
        <v>4859.1052540000001</v>
      </c>
      <c r="E19" s="131">
        <f>E9+E10+E17+E18</f>
        <v>668.848432</v>
      </c>
      <c r="F19" s="576">
        <f>F9+F10+F17+F18</f>
        <v>145.70614</v>
      </c>
      <c r="G19" s="577"/>
      <c r="H19" s="131">
        <f>H9+H10+H17+H18</f>
        <v>72.648669999999996</v>
      </c>
      <c r="I19" s="314">
        <f>I9+I10+I17-I18</f>
        <v>-66.149862999999996</v>
      </c>
      <c r="J19" s="131">
        <f>J9+J10+J17-J18</f>
        <v>-37.296779999999998</v>
      </c>
      <c r="K19" s="578">
        <f>K9+K10+K17+K18</f>
        <v>5002.0082380000003</v>
      </c>
      <c r="L19" s="579"/>
      <c r="M19" s="578">
        <f>M9+M10+M17+M18</f>
        <v>463.63410699999997</v>
      </c>
      <c r="N19" s="581"/>
      <c r="O19" s="579"/>
    </row>
  </sheetData>
  <mergeCells count="65">
    <mergeCell ref="K3:L3"/>
    <mergeCell ref="M3:O3"/>
    <mergeCell ref="B4:C4"/>
    <mergeCell ref="F4:G4"/>
    <mergeCell ref="K4:L4"/>
    <mergeCell ref="M4:O4"/>
    <mergeCell ref="F5:G5"/>
    <mergeCell ref="K5:L5"/>
    <mergeCell ref="M5:O5"/>
    <mergeCell ref="A5:C8"/>
    <mergeCell ref="D6:H6"/>
    <mergeCell ref="I6:J6"/>
    <mergeCell ref="K6:O6"/>
    <mergeCell ref="D7:D8"/>
    <mergeCell ref="E7:H7"/>
    <mergeCell ref="I7:I8"/>
    <mergeCell ref="J7:J8"/>
    <mergeCell ref="K7:L7"/>
    <mergeCell ref="M7:O8"/>
    <mergeCell ref="F8:G8"/>
    <mergeCell ref="K8:L8"/>
    <mergeCell ref="B9:C9"/>
    <mergeCell ref="F9:G9"/>
    <mergeCell ref="K9:L9"/>
    <mergeCell ref="M9:O9"/>
    <mergeCell ref="B10:C10"/>
    <mergeCell ref="F10:G10"/>
    <mergeCell ref="K10:L10"/>
    <mergeCell ref="M10:O10"/>
    <mergeCell ref="B11:C11"/>
    <mergeCell ref="F11:G11"/>
    <mergeCell ref="K11:L11"/>
    <mergeCell ref="M11:O11"/>
    <mergeCell ref="B12:C12"/>
    <mergeCell ref="F12:G12"/>
    <mergeCell ref="K12:L12"/>
    <mergeCell ref="M12:O12"/>
    <mergeCell ref="B13:C13"/>
    <mergeCell ref="F13:G13"/>
    <mergeCell ref="K13:L13"/>
    <mergeCell ref="M13:O13"/>
    <mergeCell ref="B14:C14"/>
    <mergeCell ref="F14:G14"/>
    <mergeCell ref="K14:L14"/>
    <mergeCell ref="M14:O14"/>
    <mergeCell ref="B15:C15"/>
    <mergeCell ref="F15:G15"/>
    <mergeCell ref="K15:L15"/>
    <mergeCell ref="M15:O15"/>
    <mergeCell ref="B16:C16"/>
    <mergeCell ref="F16:G16"/>
    <mergeCell ref="K16:L16"/>
    <mergeCell ref="M16:O16"/>
    <mergeCell ref="F19:G19"/>
    <mergeCell ref="K19:L19"/>
    <mergeCell ref="B19:C19"/>
    <mergeCell ref="M19:O19"/>
    <mergeCell ref="B17:C17"/>
    <mergeCell ref="F17:G17"/>
    <mergeCell ref="K17:L17"/>
    <mergeCell ref="M17:O17"/>
    <mergeCell ref="B18:C18"/>
    <mergeCell ref="F18:G18"/>
    <mergeCell ref="K18:L18"/>
    <mergeCell ref="M18:O18"/>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5231C-204D-450A-AC79-375B04ED8777}">
  <dimension ref="A1:O30"/>
  <sheetViews>
    <sheetView showGridLines="0" topLeftCell="A3" zoomScaleNormal="100" workbookViewId="0">
      <selection activeCell="D30" sqref="D30"/>
    </sheetView>
  </sheetViews>
  <sheetFormatPr baseColWidth="10" defaultColWidth="11.44140625" defaultRowHeight="14.4"/>
  <cols>
    <col min="1" max="1" width="8.88671875" customWidth="1"/>
    <col min="3" max="3" width="42.44140625" customWidth="1"/>
    <col min="4" max="4" width="13" customWidth="1"/>
    <col min="5" max="5" width="31.44140625" customWidth="1"/>
    <col min="6" max="6" width="27.6640625" customWidth="1"/>
    <col min="7" max="7" width="18.6640625" customWidth="1"/>
    <col min="8" max="8" width="28.5546875" customWidth="1"/>
    <col min="9" max="9" width="27.5546875" customWidth="1"/>
    <col min="10" max="10" width="26.109375" customWidth="1"/>
    <col min="11" max="13" width="25" customWidth="1"/>
    <col min="14" max="14" width="20.5546875" customWidth="1"/>
    <col min="15" max="15" width="21.33203125" customWidth="1"/>
  </cols>
  <sheetData>
    <row r="1" spans="1:15" ht="25.8">
      <c r="A1" s="151" t="s">
        <v>737</v>
      </c>
      <c r="B1" s="151"/>
      <c r="C1" s="151"/>
      <c r="D1" s="151"/>
      <c r="E1" s="151"/>
      <c r="F1" s="151"/>
      <c r="G1" s="151"/>
      <c r="H1" s="151"/>
      <c r="I1" s="151"/>
      <c r="J1" s="151"/>
      <c r="K1" s="151"/>
      <c r="L1" s="151"/>
      <c r="M1" s="151"/>
      <c r="N1" s="151"/>
      <c r="O1" s="151"/>
    </row>
    <row r="4" spans="1:15" ht="16.2" customHeight="1">
      <c r="A4" s="615"/>
      <c r="B4" s="615"/>
      <c r="C4" s="615"/>
      <c r="D4" s="306" t="s">
        <v>116</v>
      </c>
      <c r="E4" s="306" t="s">
        <v>117</v>
      </c>
      <c r="F4" s="300" t="s">
        <v>118</v>
      </c>
      <c r="G4" s="300" t="s">
        <v>119</v>
      </c>
      <c r="H4" s="306" t="s">
        <v>120</v>
      </c>
      <c r="I4" s="306" t="s">
        <v>121</v>
      </c>
      <c r="J4" s="306" t="s">
        <v>111</v>
      </c>
      <c r="K4" s="306" t="s">
        <v>122</v>
      </c>
      <c r="L4" s="306" t="s">
        <v>123</v>
      </c>
      <c r="M4" s="306" t="s">
        <v>124</v>
      </c>
      <c r="N4" s="306" t="s">
        <v>125</v>
      </c>
      <c r="O4" s="306" t="s">
        <v>126</v>
      </c>
    </row>
    <row r="5" spans="1:15" ht="15" customHeight="1">
      <c r="A5" s="615"/>
      <c r="B5" s="615"/>
      <c r="C5" s="615"/>
      <c r="D5" s="613" t="s">
        <v>682</v>
      </c>
      <c r="E5" s="613"/>
      <c r="F5" s="613"/>
      <c r="G5" s="613"/>
      <c r="H5" s="613"/>
      <c r="I5" s="613"/>
      <c r="J5" s="613"/>
      <c r="K5" s="613"/>
      <c r="L5" s="613"/>
      <c r="M5" s="613"/>
      <c r="N5" s="613"/>
      <c r="O5" s="613"/>
    </row>
    <row r="6" spans="1:15" ht="14.4" customHeight="1">
      <c r="A6" s="615"/>
      <c r="B6" s="615"/>
      <c r="C6" s="615"/>
      <c r="D6" s="613" t="s">
        <v>683</v>
      </c>
      <c r="E6" s="613"/>
      <c r="F6" s="613"/>
      <c r="G6" s="614" t="s">
        <v>684</v>
      </c>
      <c r="H6" s="614"/>
      <c r="I6" s="614"/>
      <c r="J6" s="614"/>
      <c r="K6" s="614"/>
      <c r="L6" s="614"/>
      <c r="M6" s="614"/>
      <c r="N6" s="614"/>
      <c r="O6" s="614"/>
    </row>
    <row r="7" spans="1:15" ht="28.8">
      <c r="A7" s="615"/>
      <c r="B7" s="615"/>
      <c r="C7" s="615"/>
      <c r="D7" s="307" t="s">
        <v>1072</v>
      </c>
      <c r="E7" s="307" t="s">
        <v>685</v>
      </c>
      <c r="F7" s="307" t="s">
        <v>686</v>
      </c>
      <c r="G7" s="307" t="s">
        <v>1071</v>
      </c>
      <c r="H7" s="307" t="s">
        <v>687</v>
      </c>
      <c r="I7" s="307" t="s">
        <v>688</v>
      </c>
      <c r="J7" s="307" t="s">
        <v>689</v>
      </c>
      <c r="K7" s="307" t="s">
        <v>690</v>
      </c>
      <c r="L7" s="307" t="s">
        <v>691</v>
      </c>
      <c r="M7" s="307" t="s">
        <v>692</v>
      </c>
      <c r="N7" s="307" t="s">
        <v>693</v>
      </c>
      <c r="O7" s="307" t="s">
        <v>694</v>
      </c>
    </row>
    <row r="8" spans="1:15">
      <c r="A8" s="298" t="s">
        <v>695</v>
      </c>
      <c r="B8" s="611" t="s">
        <v>696</v>
      </c>
      <c r="C8" s="611"/>
      <c r="D8" s="308">
        <v>2352.25027052</v>
      </c>
      <c r="E8" s="308">
        <v>2352.25027052</v>
      </c>
      <c r="F8" s="309">
        <v>0</v>
      </c>
      <c r="G8" s="309">
        <v>0</v>
      </c>
      <c r="H8" s="309">
        <v>0</v>
      </c>
      <c r="I8" s="309">
        <v>0</v>
      </c>
      <c r="J8" s="309">
        <v>0</v>
      </c>
      <c r="K8" s="309">
        <v>0</v>
      </c>
      <c r="L8" s="309">
        <v>0</v>
      </c>
      <c r="M8" s="309">
        <v>0</v>
      </c>
      <c r="N8" s="309">
        <v>0</v>
      </c>
      <c r="O8" s="309">
        <v>0</v>
      </c>
    </row>
    <row r="9" spans="1:15">
      <c r="A9" s="298" t="s">
        <v>143</v>
      </c>
      <c r="B9" s="611" t="s">
        <v>697</v>
      </c>
      <c r="C9" s="611"/>
      <c r="D9" s="308">
        <v>135506.80294084002</v>
      </c>
      <c r="E9" s="308">
        <v>135425.79286284003</v>
      </c>
      <c r="F9" s="308">
        <v>81.010077999999993</v>
      </c>
      <c r="G9" s="308">
        <v>1276.7061389999999</v>
      </c>
      <c r="H9" s="308">
        <v>938.47608500000001</v>
      </c>
      <c r="I9" s="308">
        <v>103.674673</v>
      </c>
      <c r="J9" s="308">
        <v>89.913362000000006</v>
      </c>
      <c r="K9" s="308">
        <v>64.697270000000003</v>
      </c>
      <c r="L9" s="308">
        <v>54.991154000000002</v>
      </c>
      <c r="M9" s="308">
        <v>11.744356</v>
      </c>
      <c r="N9" s="308">
        <v>13.209239</v>
      </c>
      <c r="O9" s="308">
        <v>1258.4783990000001</v>
      </c>
    </row>
    <row r="10" spans="1:15">
      <c r="A10" s="311" t="s">
        <v>698</v>
      </c>
      <c r="B10" s="609" t="s">
        <v>699</v>
      </c>
      <c r="C10" s="609"/>
      <c r="D10" s="309">
        <v>0</v>
      </c>
      <c r="E10" s="309">
        <v>0</v>
      </c>
      <c r="F10" s="309">
        <v>0</v>
      </c>
      <c r="G10" s="309">
        <v>0</v>
      </c>
      <c r="H10" s="309">
        <v>0</v>
      </c>
      <c r="I10" s="309">
        <v>0</v>
      </c>
      <c r="J10" s="309">
        <v>0</v>
      </c>
      <c r="K10" s="309">
        <v>0</v>
      </c>
      <c r="L10" s="309">
        <v>0</v>
      </c>
      <c r="M10" s="309">
        <v>0</v>
      </c>
      <c r="N10" s="309">
        <v>0</v>
      </c>
      <c r="O10" s="309">
        <v>0</v>
      </c>
    </row>
    <row r="11" spans="1:15">
      <c r="A11" s="311" t="s">
        <v>185</v>
      </c>
      <c r="B11" s="609" t="s">
        <v>700</v>
      </c>
      <c r="C11" s="609"/>
      <c r="D11" s="308">
        <v>144.829646</v>
      </c>
      <c r="E11" s="308">
        <v>144.829646</v>
      </c>
      <c r="F11" s="309">
        <v>0</v>
      </c>
      <c r="G11" s="309">
        <v>0</v>
      </c>
      <c r="H11" s="309">
        <v>0</v>
      </c>
      <c r="I11" s="309">
        <v>0</v>
      </c>
      <c r="J11" s="309">
        <v>0</v>
      </c>
      <c r="K11" s="309">
        <v>0</v>
      </c>
      <c r="L11" s="309">
        <v>0</v>
      </c>
      <c r="M11" s="309">
        <v>0</v>
      </c>
      <c r="N11" s="309">
        <v>0</v>
      </c>
      <c r="O11" s="309">
        <v>0</v>
      </c>
    </row>
    <row r="12" spans="1:15">
      <c r="A12" s="311" t="s">
        <v>186</v>
      </c>
      <c r="B12" s="609" t="s">
        <v>701</v>
      </c>
      <c r="C12" s="609"/>
      <c r="D12" s="308">
        <v>4080.9714509999999</v>
      </c>
      <c r="E12" s="308">
        <v>4080.9714509999999</v>
      </c>
      <c r="F12" s="309">
        <v>0</v>
      </c>
      <c r="G12" s="309">
        <v>0</v>
      </c>
      <c r="H12" s="309">
        <v>0</v>
      </c>
      <c r="I12" s="309">
        <v>0</v>
      </c>
      <c r="J12" s="309">
        <v>0</v>
      </c>
      <c r="K12" s="309">
        <v>0</v>
      </c>
      <c r="L12" s="309">
        <v>0</v>
      </c>
      <c r="M12" s="309">
        <v>0</v>
      </c>
      <c r="N12" s="309">
        <v>0</v>
      </c>
      <c r="O12" s="309">
        <v>0</v>
      </c>
    </row>
    <row r="13" spans="1:15">
      <c r="A13" s="311" t="s">
        <v>187</v>
      </c>
      <c r="B13" s="609" t="s">
        <v>702</v>
      </c>
      <c r="C13" s="609"/>
      <c r="D13" s="308">
        <v>38.023322999999998</v>
      </c>
      <c r="E13" s="308">
        <v>38.023322999999998</v>
      </c>
      <c r="F13" s="309">
        <v>0</v>
      </c>
      <c r="G13" s="309">
        <v>0</v>
      </c>
      <c r="H13" s="309">
        <v>0</v>
      </c>
      <c r="I13" s="309">
        <v>0</v>
      </c>
      <c r="J13" s="309">
        <v>0</v>
      </c>
      <c r="K13" s="309">
        <v>0</v>
      </c>
      <c r="L13" s="309">
        <v>0</v>
      </c>
      <c r="M13" s="309">
        <v>0</v>
      </c>
      <c r="N13" s="309">
        <v>0</v>
      </c>
      <c r="O13" s="309">
        <v>0</v>
      </c>
    </row>
    <row r="14" spans="1:15">
      <c r="A14" s="311" t="s">
        <v>188</v>
      </c>
      <c r="B14" s="609" t="s">
        <v>703</v>
      </c>
      <c r="C14" s="609"/>
      <c r="D14" s="370">
        <v>34882.074058840015</v>
      </c>
      <c r="E14" s="370">
        <v>34849.540503840013</v>
      </c>
      <c r="F14" s="370">
        <v>32.533555</v>
      </c>
      <c r="G14" s="370">
        <v>979.19347700000003</v>
      </c>
      <c r="H14" s="308">
        <v>796.04810199999997</v>
      </c>
      <c r="I14" s="308">
        <v>83.975172000000001</v>
      </c>
      <c r="J14" s="308">
        <v>55.364702999999999</v>
      </c>
      <c r="K14" s="308">
        <v>27.692648999999999</v>
      </c>
      <c r="L14" s="308">
        <v>16.112850999999999</v>
      </c>
      <c r="M14" s="309">
        <v>0</v>
      </c>
      <c r="N14" s="309">
        <v>0</v>
      </c>
      <c r="O14" s="423">
        <v>976.54070000000002</v>
      </c>
    </row>
    <row r="15" spans="1:15">
      <c r="A15" s="311" t="s">
        <v>196</v>
      </c>
      <c r="B15" s="612" t="s">
        <v>1073</v>
      </c>
      <c r="C15" s="612"/>
      <c r="D15" s="370">
        <v>32463.201417</v>
      </c>
      <c r="E15" s="370">
        <v>32430.670571999999</v>
      </c>
      <c r="F15" s="370">
        <v>32.530844999999999</v>
      </c>
      <c r="G15" s="370">
        <v>584.24490400000002</v>
      </c>
      <c r="H15" s="370">
        <v>483.78953999999999</v>
      </c>
      <c r="I15" s="370">
        <v>44.608669999999996</v>
      </c>
      <c r="J15" s="370">
        <v>21.533702999999999</v>
      </c>
      <c r="K15" s="370">
        <v>18.311367000000001</v>
      </c>
      <c r="L15" s="370">
        <v>16.001624</v>
      </c>
      <c r="M15" s="370">
        <v>0</v>
      </c>
      <c r="N15" s="370">
        <v>0</v>
      </c>
      <c r="O15" s="370">
        <v>581.592128</v>
      </c>
    </row>
    <row r="16" spans="1:15">
      <c r="A16" s="376" t="s">
        <v>189</v>
      </c>
      <c r="B16" s="609" t="s">
        <v>704</v>
      </c>
      <c r="C16" s="609"/>
      <c r="D16" s="370">
        <v>96360.904462000006</v>
      </c>
      <c r="E16" s="370">
        <v>96312.427939000001</v>
      </c>
      <c r="F16" s="370">
        <v>48.476523</v>
      </c>
      <c r="G16" s="370">
        <v>297.51266199999998</v>
      </c>
      <c r="H16" s="370">
        <v>142.42798300000001</v>
      </c>
      <c r="I16" s="370">
        <v>19.699501000000001</v>
      </c>
      <c r="J16" s="370">
        <v>34.548659000000001</v>
      </c>
      <c r="K16" s="370">
        <v>37.004621</v>
      </c>
      <c r="L16" s="370">
        <v>38.878303000000002</v>
      </c>
      <c r="M16" s="370">
        <v>11.744356</v>
      </c>
      <c r="N16" s="370">
        <v>13.209239</v>
      </c>
      <c r="O16" s="370">
        <v>281.93769900000001</v>
      </c>
    </row>
    <row r="17" spans="1:15">
      <c r="A17" s="298" t="s">
        <v>190</v>
      </c>
      <c r="B17" s="611" t="s">
        <v>705</v>
      </c>
      <c r="C17" s="611"/>
      <c r="D17" s="308">
        <v>31041.544370350006</v>
      </c>
      <c r="E17" s="308">
        <v>31041.544370350006</v>
      </c>
      <c r="F17" s="309">
        <v>0</v>
      </c>
      <c r="G17" s="309">
        <v>0</v>
      </c>
      <c r="H17" s="309">
        <v>0</v>
      </c>
      <c r="I17" s="309">
        <v>0</v>
      </c>
      <c r="J17" s="309">
        <v>0</v>
      </c>
      <c r="K17" s="309">
        <v>0</v>
      </c>
      <c r="L17" s="309">
        <v>0</v>
      </c>
      <c r="M17" s="309">
        <v>0</v>
      </c>
      <c r="N17" s="309">
        <v>0</v>
      </c>
      <c r="O17" s="309">
        <v>0</v>
      </c>
    </row>
    <row r="18" spans="1:15">
      <c r="A18" s="311" t="s">
        <v>706</v>
      </c>
      <c r="B18" s="609" t="s">
        <v>699</v>
      </c>
      <c r="C18" s="609"/>
      <c r="D18" s="309">
        <v>0</v>
      </c>
      <c r="E18" s="309">
        <v>0</v>
      </c>
      <c r="F18" s="309">
        <v>0</v>
      </c>
      <c r="G18" s="309">
        <v>0</v>
      </c>
      <c r="H18" s="309">
        <v>0</v>
      </c>
      <c r="I18" s="309">
        <v>0</v>
      </c>
      <c r="J18" s="309">
        <v>0</v>
      </c>
      <c r="K18" s="309">
        <v>0</v>
      </c>
      <c r="L18" s="309">
        <v>0</v>
      </c>
      <c r="M18" s="309">
        <v>0</v>
      </c>
      <c r="N18" s="309">
        <v>0</v>
      </c>
      <c r="O18" s="309">
        <v>0</v>
      </c>
    </row>
    <row r="19" spans="1:15" ht="15" customHeight="1">
      <c r="A19" s="311" t="s">
        <v>707</v>
      </c>
      <c r="B19" s="609" t="s">
        <v>700</v>
      </c>
      <c r="C19" s="609"/>
      <c r="D19" s="308">
        <v>1754.069403</v>
      </c>
      <c r="E19" s="308">
        <v>1754.069403</v>
      </c>
      <c r="F19" s="309">
        <v>0</v>
      </c>
      <c r="G19" s="309">
        <v>0</v>
      </c>
      <c r="H19" s="309">
        <v>0</v>
      </c>
      <c r="I19" s="309">
        <v>0</v>
      </c>
      <c r="J19" s="309">
        <v>0</v>
      </c>
      <c r="K19" s="309">
        <v>0</v>
      </c>
      <c r="L19" s="309">
        <v>0</v>
      </c>
      <c r="M19" s="309">
        <v>0</v>
      </c>
      <c r="N19" s="309">
        <v>0</v>
      </c>
      <c r="O19" s="309">
        <v>0</v>
      </c>
    </row>
    <row r="20" spans="1:15">
      <c r="A20" s="311" t="s">
        <v>708</v>
      </c>
      <c r="B20" s="609" t="s">
        <v>701</v>
      </c>
      <c r="C20" s="609"/>
      <c r="D20" s="308">
        <v>28945.221038350006</v>
      </c>
      <c r="E20" s="308">
        <v>28945.221038350006</v>
      </c>
      <c r="F20" s="309">
        <v>0</v>
      </c>
      <c r="G20" s="309">
        <v>0</v>
      </c>
      <c r="H20" s="309">
        <v>0</v>
      </c>
      <c r="I20" s="309">
        <v>0</v>
      </c>
      <c r="J20" s="309">
        <v>0</v>
      </c>
      <c r="K20" s="309">
        <v>0</v>
      </c>
      <c r="L20" s="309">
        <v>0</v>
      </c>
      <c r="M20" s="309">
        <v>0</v>
      </c>
      <c r="N20" s="309">
        <v>0</v>
      </c>
      <c r="O20" s="309">
        <v>0</v>
      </c>
    </row>
    <row r="21" spans="1:15" ht="15" customHeight="1">
      <c r="A21" s="311" t="s">
        <v>709</v>
      </c>
      <c r="B21" s="609" t="s">
        <v>702</v>
      </c>
      <c r="C21" s="609"/>
      <c r="D21" s="308">
        <v>342.25392900000003</v>
      </c>
      <c r="E21" s="308">
        <v>342.25392900000003</v>
      </c>
      <c r="F21" s="309">
        <v>0</v>
      </c>
      <c r="G21" s="309">
        <v>0</v>
      </c>
      <c r="H21" s="309">
        <v>0</v>
      </c>
      <c r="I21" s="309">
        <v>0</v>
      </c>
      <c r="J21" s="309">
        <v>0</v>
      </c>
      <c r="K21" s="309">
        <v>0</v>
      </c>
      <c r="L21" s="309">
        <v>0</v>
      </c>
      <c r="M21" s="309">
        <v>0</v>
      </c>
      <c r="N21" s="309">
        <v>0</v>
      </c>
      <c r="O21" s="309">
        <v>0</v>
      </c>
    </row>
    <row r="22" spans="1:15">
      <c r="A22" s="311" t="s">
        <v>710</v>
      </c>
      <c r="B22" s="609" t="s">
        <v>703</v>
      </c>
      <c r="C22" s="609"/>
      <c r="D22" s="309">
        <v>0</v>
      </c>
      <c r="E22" s="309">
        <v>0</v>
      </c>
      <c r="F22" s="309">
        <v>0</v>
      </c>
      <c r="G22" s="309">
        <v>0</v>
      </c>
      <c r="H22" s="309">
        <v>0</v>
      </c>
      <c r="I22" s="309">
        <v>0</v>
      </c>
      <c r="J22" s="309">
        <v>0</v>
      </c>
      <c r="K22" s="309">
        <v>0</v>
      </c>
      <c r="L22" s="309">
        <v>0</v>
      </c>
      <c r="M22" s="309">
        <v>0</v>
      </c>
      <c r="N22" s="309">
        <v>0</v>
      </c>
      <c r="O22" s="309">
        <v>0</v>
      </c>
    </row>
    <row r="23" spans="1:15">
      <c r="A23" s="298" t="s">
        <v>711</v>
      </c>
      <c r="B23" s="610" t="s">
        <v>587</v>
      </c>
      <c r="C23" s="610"/>
      <c r="D23" s="308">
        <v>20752.210394999998</v>
      </c>
      <c r="E23" s="310"/>
      <c r="F23" s="310"/>
      <c r="G23" s="308">
        <v>173.34731600000001</v>
      </c>
      <c r="H23" s="310"/>
      <c r="I23" s="310"/>
      <c r="J23" s="310"/>
      <c r="K23" s="310"/>
      <c r="L23" s="310"/>
      <c r="M23" s="310"/>
      <c r="N23" s="310"/>
      <c r="O23" s="308">
        <v>171.28285</v>
      </c>
    </row>
    <row r="24" spans="1:15">
      <c r="A24" s="311" t="s">
        <v>712</v>
      </c>
      <c r="B24" s="609" t="s">
        <v>699</v>
      </c>
      <c r="C24" s="609"/>
      <c r="D24" s="309">
        <v>0</v>
      </c>
      <c r="E24" s="310"/>
      <c r="F24" s="310"/>
      <c r="G24" s="309">
        <v>0</v>
      </c>
      <c r="H24" s="310"/>
      <c r="I24" s="310"/>
      <c r="J24" s="310"/>
      <c r="K24" s="310"/>
      <c r="L24" s="310"/>
      <c r="M24" s="310"/>
      <c r="N24" s="310"/>
      <c r="O24" s="309">
        <v>0</v>
      </c>
    </row>
    <row r="25" spans="1:15" ht="15" customHeight="1">
      <c r="A25" s="311" t="s">
        <v>713</v>
      </c>
      <c r="B25" s="609" t="s">
        <v>700</v>
      </c>
      <c r="C25" s="609"/>
      <c r="D25" s="308">
        <v>493.89018399999998</v>
      </c>
      <c r="E25" s="310"/>
      <c r="F25" s="310"/>
      <c r="G25" s="309">
        <v>0</v>
      </c>
      <c r="H25" s="310"/>
      <c r="I25" s="310"/>
      <c r="J25" s="310"/>
      <c r="K25" s="310"/>
      <c r="L25" s="310"/>
      <c r="M25" s="310"/>
      <c r="N25" s="310"/>
      <c r="O25" s="309">
        <v>0</v>
      </c>
    </row>
    <row r="26" spans="1:15">
      <c r="A26" s="312" t="s">
        <v>714</v>
      </c>
      <c r="B26" s="609" t="s">
        <v>701</v>
      </c>
      <c r="C26" s="609"/>
      <c r="D26" s="308">
        <v>2260.796546</v>
      </c>
      <c r="E26" s="310"/>
      <c r="F26" s="310"/>
      <c r="G26" s="309">
        <v>0</v>
      </c>
      <c r="H26" s="310"/>
      <c r="I26" s="310"/>
      <c r="J26" s="310"/>
      <c r="K26" s="310"/>
      <c r="L26" s="310"/>
      <c r="M26" s="310"/>
      <c r="N26" s="310"/>
      <c r="O26" s="309">
        <v>0</v>
      </c>
    </row>
    <row r="27" spans="1:15" ht="15" customHeight="1">
      <c r="A27" s="312" t="s">
        <v>715</v>
      </c>
      <c r="B27" s="609" t="s">
        <v>702</v>
      </c>
      <c r="C27" s="609"/>
      <c r="D27" s="308">
        <v>3.166245</v>
      </c>
      <c r="E27" s="310"/>
      <c r="F27" s="310"/>
      <c r="G27" s="309">
        <v>0</v>
      </c>
      <c r="H27" s="310"/>
      <c r="I27" s="310"/>
      <c r="J27" s="310"/>
      <c r="K27" s="310"/>
      <c r="L27" s="310"/>
      <c r="M27" s="310"/>
      <c r="N27" s="310"/>
      <c r="O27" s="309">
        <v>0</v>
      </c>
    </row>
    <row r="28" spans="1:15">
      <c r="A28" s="312" t="s">
        <v>716</v>
      </c>
      <c r="B28" s="609" t="s">
        <v>703</v>
      </c>
      <c r="C28" s="609"/>
      <c r="D28" s="308">
        <v>6680.6262370000004</v>
      </c>
      <c r="E28" s="310"/>
      <c r="F28" s="310"/>
      <c r="G28" s="308">
        <v>167.05069900000001</v>
      </c>
      <c r="H28" s="310"/>
      <c r="I28" s="310"/>
      <c r="J28" s="310"/>
      <c r="K28" s="310"/>
      <c r="L28" s="310"/>
      <c r="M28" s="310"/>
      <c r="N28" s="310"/>
      <c r="O28" s="308">
        <v>164.99207200000001</v>
      </c>
    </row>
    <row r="29" spans="1:15">
      <c r="A29" s="312" t="s">
        <v>717</v>
      </c>
      <c r="B29" s="609" t="s">
        <v>704</v>
      </c>
      <c r="C29" s="609"/>
      <c r="D29" s="308">
        <v>11313.731183</v>
      </c>
      <c r="E29" s="310"/>
      <c r="F29" s="310"/>
      <c r="G29" s="308">
        <v>6.2966170000000004</v>
      </c>
      <c r="H29" s="310"/>
      <c r="I29" s="310"/>
      <c r="J29" s="310"/>
      <c r="K29" s="310"/>
      <c r="L29" s="310"/>
      <c r="M29" s="310"/>
      <c r="N29" s="310"/>
      <c r="O29" s="308">
        <v>6.2907780000000004</v>
      </c>
    </row>
    <row r="30" spans="1:15">
      <c r="A30" s="313" t="s">
        <v>718</v>
      </c>
      <c r="B30" s="608" t="s">
        <v>145</v>
      </c>
      <c r="C30" s="608"/>
      <c r="D30" s="314">
        <f>D8+D9+D17+D23</f>
        <v>189652.80797671003</v>
      </c>
      <c r="E30" s="314">
        <f>E8+E9+E17</f>
        <v>168819.58750371</v>
      </c>
      <c r="F30" s="314">
        <f>F8+F9+F17</f>
        <v>81.010077999999993</v>
      </c>
      <c r="G30" s="314">
        <f>G8+G9+G17+G23</f>
        <v>1450.053455</v>
      </c>
      <c r="H30" s="314">
        <f t="shared" ref="H30:N30" si="0">H8+H9+H17</f>
        <v>938.47608500000001</v>
      </c>
      <c r="I30" s="314">
        <f t="shared" si="0"/>
        <v>103.674673</v>
      </c>
      <c r="J30" s="314">
        <f t="shared" si="0"/>
        <v>89.913362000000006</v>
      </c>
      <c r="K30" s="314">
        <f t="shared" si="0"/>
        <v>64.697270000000003</v>
      </c>
      <c r="L30" s="314">
        <f t="shared" si="0"/>
        <v>54.991154000000002</v>
      </c>
      <c r="M30" s="309">
        <f t="shared" si="0"/>
        <v>11.744356</v>
      </c>
      <c r="N30" s="309">
        <f t="shared" si="0"/>
        <v>13.209239</v>
      </c>
      <c r="O30" s="314">
        <f>O8+O9+O17+O23</f>
        <v>1429.7612490000001</v>
      </c>
    </row>
  </sheetData>
  <mergeCells count="27">
    <mergeCell ref="B9:C9"/>
    <mergeCell ref="B8:C8"/>
    <mergeCell ref="D5:O5"/>
    <mergeCell ref="D6:F6"/>
    <mergeCell ref="G6:O6"/>
    <mergeCell ref="A4:C7"/>
    <mergeCell ref="B15:C15"/>
    <mergeCell ref="B14:C14"/>
    <mergeCell ref="B13:C13"/>
    <mergeCell ref="B12:C12"/>
    <mergeCell ref="B10:C10"/>
    <mergeCell ref="B11:C11"/>
    <mergeCell ref="B20:C20"/>
    <mergeCell ref="B19:C19"/>
    <mergeCell ref="B18:C18"/>
    <mergeCell ref="B16:C16"/>
    <mergeCell ref="B17:C17"/>
    <mergeCell ref="B25:C25"/>
    <mergeCell ref="B24:C24"/>
    <mergeCell ref="B22:C22"/>
    <mergeCell ref="B23:C23"/>
    <mergeCell ref="B21:C21"/>
    <mergeCell ref="B30:C30"/>
    <mergeCell ref="B28:C28"/>
    <mergeCell ref="B29:C29"/>
    <mergeCell ref="B27:C27"/>
    <mergeCell ref="B26:C26"/>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B414F-D10F-488A-B0FD-A65B64177CB0}">
  <dimension ref="A1:H27"/>
  <sheetViews>
    <sheetView showGridLines="0" workbookViewId="0">
      <selection activeCell="J11" sqref="J11"/>
    </sheetView>
  </sheetViews>
  <sheetFormatPr baseColWidth="10" defaultColWidth="11.44140625" defaultRowHeight="14.4"/>
  <cols>
    <col min="2" max="2" width="57.5546875" customWidth="1"/>
    <col min="3" max="3" width="19.109375" customWidth="1"/>
    <col min="4" max="4" width="25" customWidth="1"/>
    <col min="5" max="5" width="19.109375" customWidth="1"/>
    <col min="6" max="8" width="25" customWidth="1"/>
  </cols>
  <sheetData>
    <row r="1" spans="1:8" ht="25.8">
      <c r="A1" s="151" t="s">
        <v>781</v>
      </c>
      <c r="B1" s="151"/>
      <c r="C1" s="151"/>
      <c r="D1" s="151"/>
      <c r="E1" s="151"/>
      <c r="F1" s="151"/>
      <c r="G1" s="151"/>
      <c r="H1" s="151"/>
    </row>
    <row r="4" spans="1:8">
      <c r="A4" s="618"/>
      <c r="B4" s="619"/>
      <c r="C4" s="300" t="s">
        <v>116</v>
      </c>
      <c r="D4" s="300" t="s">
        <v>117</v>
      </c>
      <c r="E4" s="300" t="s">
        <v>118</v>
      </c>
      <c r="F4" s="298" t="s">
        <v>119</v>
      </c>
      <c r="G4" s="300" t="s">
        <v>120</v>
      </c>
      <c r="H4" s="300" t="s">
        <v>121</v>
      </c>
    </row>
    <row r="5" spans="1:8">
      <c r="A5" s="620"/>
      <c r="B5" s="621"/>
      <c r="C5" s="617" t="s">
        <v>760</v>
      </c>
      <c r="D5" s="617"/>
      <c r="E5" s="617"/>
      <c r="F5" s="617"/>
      <c r="G5" s="616" t="s">
        <v>756</v>
      </c>
      <c r="H5" s="616" t="s">
        <v>757</v>
      </c>
    </row>
    <row r="6" spans="1:8">
      <c r="A6" s="620"/>
      <c r="B6" s="621"/>
      <c r="C6" s="617"/>
      <c r="D6" s="617" t="s">
        <v>758</v>
      </c>
      <c r="E6" s="617"/>
      <c r="F6" s="616" t="s">
        <v>761</v>
      </c>
      <c r="G6" s="616"/>
      <c r="H6" s="616"/>
    </row>
    <row r="7" spans="1:8">
      <c r="A7" s="622"/>
      <c r="B7" s="623"/>
      <c r="C7" s="617"/>
      <c r="D7" s="300"/>
      <c r="E7" s="298" t="s">
        <v>759</v>
      </c>
      <c r="F7" s="616"/>
      <c r="G7" s="616"/>
      <c r="H7" s="616"/>
    </row>
    <row r="8" spans="1:8">
      <c r="A8" s="303" t="s">
        <v>143</v>
      </c>
      <c r="B8" s="299" t="s">
        <v>762</v>
      </c>
      <c r="C8" s="84">
        <v>348.15832</v>
      </c>
      <c r="D8" s="372">
        <v>0.99020200000000003</v>
      </c>
      <c r="E8" s="372">
        <v>0.99020200000000003</v>
      </c>
      <c r="F8" s="84">
        <v>348.15832</v>
      </c>
      <c r="G8" s="84">
        <v>-1.060351</v>
      </c>
      <c r="H8" s="85">
        <v>0</v>
      </c>
    </row>
    <row r="9" spans="1:8">
      <c r="A9" s="304" t="s">
        <v>698</v>
      </c>
      <c r="B9" s="299" t="s">
        <v>763</v>
      </c>
      <c r="C9" s="84">
        <v>139.890376</v>
      </c>
      <c r="D9" s="372">
        <v>1.6774500000000001</v>
      </c>
      <c r="E9" s="372">
        <v>1.6774500000000001</v>
      </c>
      <c r="F9" s="84">
        <v>139.890376</v>
      </c>
      <c r="G9" s="84">
        <v>-4.8159919999999996</v>
      </c>
      <c r="H9" s="85">
        <v>0</v>
      </c>
    </row>
    <row r="10" spans="1:8">
      <c r="A10" s="304" t="s">
        <v>185</v>
      </c>
      <c r="B10" s="299" t="s">
        <v>764</v>
      </c>
      <c r="C10" s="84">
        <v>812.76604099999997</v>
      </c>
      <c r="D10" s="372">
        <v>83.276283000000006</v>
      </c>
      <c r="E10" s="372">
        <v>83.249533999999997</v>
      </c>
      <c r="F10" s="84">
        <v>812.76604099999997</v>
      </c>
      <c r="G10" s="84">
        <v>-17.696126</v>
      </c>
      <c r="H10" s="85">
        <v>0</v>
      </c>
    </row>
    <row r="11" spans="1:8">
      <c r="A11" s="304" t="s">
        <v>186</v>
      </c>
      <c r="B11" s="299" t="s">
        <v>765</v>
      </c>
      <c r="C11" s="84">
        <v>172.172473</v>
      </c>
      <c r="D11" s="372">
        <v>0</v>
      </c>
      <c r="E11" s="372">
        <v>0</v>
      </c>
      <c r="F11" s="84">
        <v>172.172473</v>
      </c>
      <c r="G11" s="84">
        <v>-1.775833</v>
      </c>
      <c r="H11" s="85">
        <v>0</v>
      </c>
    </row>
    <row r="12" spans="1:8">
      <c r="A12" s="304" t="s">
        <v>187</v>
      </c>
      <c r="B12" s="299" t="s">
        <v>766</v>
      </c>
      <c r="C12" s="84">
        <v>67.662135000000006</v>
      </c>
      <c r="D12" s="372">
        <v>0</v>
      </c>
      <c r="E12" s="372">
        <v>0</v>
      </c>
      <c r="F12" s="84">
        <v>67.662135000000006</v>
      </c>
      <c r="G12" s="84">
        <v>-0.106029</v>
      </c>
      <c r="H12" s="85">
        <v>0</v>
      </c>
    </row>
    <row r="13" spans="1:8">
      <c r="A13" s="304" t="s">
        <v>188</v>
      </c>
      <c r="B13" s="299" t="s">
        <v>767</v>
      </c>
      <c r="C13" s="84">
        <v>6537.9422990000003</v>
      </c>
      <c r="D13" s="372">
        <v>342.53208999999998</v>
      </c>
      <c r="E13" s="372">
        <v>341.62303400000002</v>
      </c>
      <c r="F13" s="84">
        <v>6537.9422990000003</v>
      </c>
      <c r="G13" s="84">
        <v>-104.269189</v>
      </c>
      <c r="H13" s="85">
        <v>0</v>
      </c>
    </row>
    <row r="14" spans="1:8">
      <c r="A14" s="304" t="s">
        <v>196</v>
      </c>
      <c r="B14" s="299" t="s">
        <v>768</v>
      </c>
      <c r="C14" s="84">
        <v>1316.478936</v>
      </c>
      <c r="D14" s="372">
        <v>41.118827000000003</v>
      </c>
      <c r="E14" s="372">
        <v>41.013053999999997</v>
      </c>
      <c r="F14" s="84">
        <v>1306.312768</v>
      </c>
      <c r="G14" s="84">
        <v>-24.660788</v>
      </c>
      <c r="H14" s="85">
        <v>0</v>
      </c>
    </row>
    <row r="15" spans="1:8">
      <c r="A15" s="304" t="s">
        <v>189</v>
      </c>
      <c r="B15" s="299" t="s">
        <v>769</v>
      </c>
      <c r="C15" s="84">
        <v>459.33325000000002</v>
      </c>
      <c r="D15" s="372">
        <v>0.42489500000000002</v>
      </c>
      <c r="E15" s="372">
        <v>0.42473100000000003</v>
      </c>
      <c r="F15" s="84">
        <v>459.33325000000002</v>
      </c>
      <c r="G15" s="84">
        <v>-0.98206099999999996</v>
      </c>
      <c r="H15" s="85">
        <v>0</v>
      </c>
    </row>
    <row r="16" spans="1:8">
      <c r="A16" s="303" t="s">
        <v>190</v>
      </c>
      <c r="B16" s="299" t="s">
        <v>770</v>
      </c>
      <c r="C16" s="84">
        <v>314.953013</v>
      </c>
      <c r="D16" s="372">
        <v>17.874300999999999</v>
      </c>
      <c r="E16" s="372">
        <v>17.874300999999999</v>
      </c>
      <c r="F16" s="84">
        <v>314.953013</v>
      </c>
      <c r="G16" s="84">
        <v>-4.2400539999999998</v>
      </c>
      <c r="H16" s="85">
        <v>0</v>
      </c>
    </row>
    <row r="17" spans="1:8">
      <c r="A17" s="304" t="s">
        <v>706</v>
      </c>
      <c r="B17" s="301" t="s">
        <v>771</v>
      </c>
      <c r="C17" s="84">
        <v>80.380393999999995</v>
      </c>
      <c r="D17" s="372">
        <v>1.1865000000000001E-2</v>
      </c>
      <c r="E17" s="372">
        <v>1.1865000000000001E-2</v>
      </c>
      <c r="F17" s="84">
        <v>80.380393999999995</v>
      </c>
      <c r="G17" s="84">
        <v>-0.25168299999999999</v>
      </c>
      <c r="H17" s="85">
        <v>0</v>
      </c>
    </row>
    <row r="18" spans="1:8">
      <c r="A18" s="304" t="s">
        <v>707</v>
      </c>
      <c r="B18" s="301" t="s">
        <v>772</v>
      </c>
      <c r="C18" s="84">
        <v>22594.619793840011</v>
      </c>
      <c r="D18" s="372">
        <v>459.07998500000002</v>
      </c>
      <c r="E18" s="372">
        <v>458.43999400000001</v>
      </c>
      <c r="F18" s="84">
        <v>22454.604060840011</v>
      </c>
      <c r="G18" s="84">
        <v>-179.45372810000003</v>
      </c>
      <c r="H18" s="85">
        <v>0</v>
      </c>
    </row>
    <row r="19" spans="1:8">
      <c r="A19" s="304" t="s">
        <v>708</v>
      </c>
      <c r="B19" s="16" t="s">
        <v>773</v>
      </c>
      <c r="C19" s="84">
        <v>43.973649999999999</v>
      </c>
      <c r="D19" s="372">
        <v>0</v>
      </c>
      <c r="E19" s="372">
        <v>0</v>
      </c>
      <c r="F19" s="84">
        <v>43.973649999999999</v>
      </c>
      <c r="G19" s="84">
        <v>-0.45746500000000001</v>
      </c>
      <c r="H19" s="85">
        <v>0</v>
      </c>
    </row>
    <row r="20" spans="1:8">
      <c r="A20" s="304" t="s">
        <v>709</v>
      </c>
      <c r="B20" s="301" t="s">
        <v>774</v>
      </c>
      <c r="C20" s="84">
        <v>497.85838899999999</v>
      </c>
      <c r="D20" s="372">
        <v>14.258076000000001</v>
      </c>
      <c r="E20" s="372">
        <v>14.156822</v>
      </c>
      <c r="F20" s="84">
        <v>497.85838899999999</v>
      </c>
      <c r="G20" s="84">
        <v>-8.0958600000000001</v>
      </c>
      <c r="H20" s="85">
        <v>0</v>
      </c>
    </row>
    <row r="21" spans="1:8">
      <c r="A21" s="304" t="s">
        <v>710</v>
      </c>
      <c r="B21" s="301" t="s">
        <v>775</v>
      </c>
      <c r="C21" s="84">
        <v>287.54436299999998</v>
      </c>
      <c r="D21" s="372">
        <v>7.007314</v>
      </c>
      <c r="E21" s="372">
        <v>6.1378870000000001</v>
      </c>
      <c r="F21" s="84">
        <v>287.54436299999998</v>
      </c>
      <c r="G21" s="84">
        <v>-2.9632589999999999</v>
      </c>
      <c r="H21" s="85">
        <v>0</v>
      </c>
    </row>
    <row r="22" spans="1:8">
      <c r="A22" s="303" t="s">
        <v>711</v>
      </c>
      <c r="B22" s="301" t="s">
        <v>776</v>
      </c>
      <c r="C22" s="85">
        <v>0</v>
      </c>
      <c r="D22" s="372">
        <v>0</v>
      </c>
      <c r="E22" s="372">
        <v>0</v>
      </c>
      <c r="F22" s="85">
        <v>0</v>
      </c>
      <c r="G22" s="85">
        <v>0</v>
      </c>
      <c r="H22" s="85">
        <v>0</v>
      </c>
    </row>
    <row r="23" spans="1:8">
      <c r="A23" s="304" t="s">
        <v>712</v>
      </c>
      <c r="B23" s="301" t="s">
        <v>777</v>
      </c>
      <c r="C23" s="84">
        <v>1584.9704999999999</v>
      </c>
      <c r="D23" s="372">
        <v>0</v>
      </c>
      <c r="E23" s="372">
        <v>0</v>
      </c>
      <c r="F23" s="84">
        <v>1567.5604169999999</v>
      </c>
      <c r="G23" s="84">
        <v>-7.008508</v>
      </c>
      <c r="H23" s="85">
        <v>0</v>
      </c>
    </row>
    <row r="24" spans="1:8">
      <c r="A24" s="304" t="s">
        <v>713</v>
      </c>
      <c r="B24" s="301" t="s">
        <v>778</v>
      </c>
      <c r="C24" s="84">
        <v>206.87217100000001</v>
      </c>
      <c r="D24" s="372">
        <v>2.02E-4</v>
      </c>
      <c r="E24" s="372">
        <v>0</v>
      </c>
      <c r="F24" s="84">
        <v>206.87217100000001</v>
      </c>
      <c r="G24" s="84">
        <v>-0.57780500000000001</v>
      </c>
      <c r="H24" s="85">
        <v>0</v>
      </c>
    </row>
    <row r="25" spans="1:8">
      <c r="A25" s="304" t="s">
        <v>714</v>
      </c>
      <c r="B25" s="301" t="s">
        <v>779</v>
      </c>
      <c r="C25" s="84">
        <v>366.02783399999998</v>
      </c>
      <c r="D25" s="372">
        <v>10.941988</v>
      </c>
      <c r="E25" s="372">
        <v>10.941826000000001</v>
      </c>
      <c r="F25" s="84">
        <v>366.02783399999998</v>
      </c>
      <c r="G25" s="84">
        <v>-8.6724340000000009</v>
      </c>
      <c r="H25" s="85">
        <v>0</v>
      </c>
    </row>
    <row r="26" spans="1:8">
      <c r="A26" s="304" t="s">
        <v>715</v>
      </c>
      <c r="B26" s="301" t="s">
        <v>780</v>
      </c>
      <c r="C26" s="84">
        <v>29.663598</v>
      </c>
      <c r="D26" s="372">
        <v>0</v>
      </c>
      <c r="E26" s="372">
        <v>0</v>
      </c>
      <c r="F26" s="84">
        <v>29.663598</v>
      </c>
      <c r="G26" s="84">
        <v>-0.86299599999999999</v>
      </c>
      <c r="H26" s="85">
        <v>0</v>
      </c>
    </row>
    <row r="27" spans="1:8">
      <c r="A27" s="305" t="s">
        <v>716</v>
      </c>
      <c r="B27" s="302" t="s">
        <v>145</v>
      </c>
      <c r="C27" s="131">
        <v>35861.267535840008</v>
      </c>
      <c r="D27" s="425">
        <v>979.19347800000003</v>
      </c>
      <c r="E27" s="425">
        <v>976.54070000000002</v>
      </c>
      <c r="F27" s="131">
        <v>35693.67555184001</v>
      </c>
      <c r="G27" s="131">
        <v>-367.9501611</v>
      </c>
      <c r="H27" s="85">
        <v>0</v>
      </c>
    </row>
  </sheetData>
  <mergeCells count="7">
    <mergeCell ref="H5:H7"/>
    <mergeCell ref="C6:C7"/>
    <mergeCell ref="D6:E6"/>
    <mergeCell ref="F6:F7"/>
    <mergeCell ref="A4:B7"/>
    <mergeCell ref="C5:F5"/>
    <mergeCell ref="G5:G7"/>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4129C-E40D-4051-8143-43DC0C5884D2}">
  <sheetPr>
    <pageSetUpPr fitToPage="1"/>
  </sheetPr>
  <dimension ref="A1:H23"/>
  <sheetViews>
    <sheetView showGridLines="0" zoomScaleNormal="100" workbookViewId="0"/>
  </sheetViews>
  <sheetFormatPr baseColWidth="10" defaultColWidth="11.44140625" defaultRowHeight="14.4"/>
  <cols>
    <col min="1" max="1" width="7.88671875" style="37" customWidth="1"/>
    <col min="2" max="2" width="55.88671875" customWidth="1"/>
    <col min="3" max="3" width="20" customWidth="1"/>
    <col min="4" max="4" width="18.33203125" customWidth="1"/>
    <col min="5" max="5" width="23.109375" customWidth="1"/>
    <col min="6" max="6" width="20.6640625" customWidth="1"/>
    <col min="7" max="7" width="18.88671875" customWidth="1"/>
    <col min="8" max="8" width="17" style="27" customWidth="1"/>
    <col min="11" max="11" width="16.88671875" customWidth="1"/>
    <col min="12" max="12" width="16" customWidth="1"/>
    <col min="13" max="13" width="16.88671875" customWidth="1"/>
    <col min="14" max="14" width="15.88671875" customWidth="1"/>
    <col min="15" max="15" width="16.5546875" customWidth="1"/>
    <col min="16" max="16" width="17" customWidth="1"/>
    <col min="17" max="17" width="14.6640625" customWidth="1"/>
  </cols>
  <sheetData>
    <row r="1" spans="1:8" ht="25.8">
      <c r="A1" s="151" t="s">
        <v>211</v>
      </c>
    </row>
    <row r="3" spans="1:8">
      <c r="B3" s="28"/>
      <c r="C3" s="28"/>
      <c r="D3" s="28"/>
      <c r="E3" s="28"/>
      <c r="F3" s="28"/>
      <c r="G3" s="28"/>
      <c r="H3" s="28"/>
    </row>
    <row r="4" spans="1:8" ht="14.4" customHeight="1">
      <c r="A4" s="149"/>
      <c r="B4" s="161" t="s">
        <v>383</v>
      </c>
      <c r="C4" s="624" t="s">
        <v>149</v>
      </c>
      <c r="D4" s="625"/>
      <c r="E4" s="624" t="s">
        <v>150</v>
      </c>
      <c r="F4" s="625"/>
      <c r="G4" s="626" t="s">
        <v>151</v>
      </c>
      <c r="H4" s="627"/>
    </row>
    <row r="5" spans="1:8" ht="28.8">
      <c r="A5" s="630"/>
      <c r="B5" s="628" t="s">
        <v>148</v>
      </c>
      <c r="C5" s="285" t="s">
        <v>152</v>
      </c>
      <c r="D5" s="371" t="s">
        <v>153</v>
      </c>
      <c r="E5" s="285" t="s">
        <v>152</v>
      </c>
      <c r="F5" s="371" t="s">
        <v>153</v>
      </c>
      <c r="G5" s="286" t="s">
        <v>154</v>
      </c>
      <c r="H5" s="286" t="s">
        <v>155</v>
      </c>
    </row>
    <row r="6" spans="1:8">
      <c r="A6" s="631"/>
      <c r="B6" s="629"/>
      <c r="C6" s="29" t="s">
        <v>116</v>
      </c>
      <c r="D6" s="30" t="s">
        <v>117</v>
      </c>
      <c r="E6" s="30" t="s">
        <v>118</v>
      </c>
      <c r="F6" s="30" t="s">
        <v>119</v>
      </c>
      <c r="G6" s="30" t="s">
        <v>120</v>
      </c>
      <c r="H6" s="30" t="s">
        <v>121</v>
      </c>
    </row>
    <row r="7" spans="1:8">
      <c r="A7" s="152">
        <v>1</v>
      </c>
      <c r="B7" s="31" t="s">
        <v>156</v>
      </c>
      <c r="C7" s="84">
        <v>3.3380420547959999</v>
      </c>
      <c r="D7" s="85">
        <v>0</v>
      </c>
      <c r="E7" s="84">
        <v>5.0380420547959996</v>
      </c>
      <c r="F7" s="372">
        <v>0</v>
      </c>
      <c r="G7" s="372">
        <v>0.66760841095919998</v>
      </c>
      <c r="H7" s="85">
        <f>(G7)/(E7+F7)</f>
        <v>0.13251346529028385</v>
      </c>
    </row>
    <row r="8" spans="1:8">
      <c r="A8" s="152">
        <v>2</v>
      </c>
      <c r="B8" s="32" t="s">
        <v>157</v>
      </c>
      <c r="C8" s="84">
        <v>1795.15152589278</v>
      </c>
      <c r="D8" s="84">
        <v>480.4885936</v>
      </c>
      <c r="E8" s="84">
        <v>1795.15152589278</v>
      </c>
      <c r="F8" s="372">
        <v>96.68591871999989</v>
      </c>
      <c r="G8" s="84">
        <v>27.568188033655989</v>
      </c>
      <c r="H8" s="86">
        <f>(G8)/(E8+F8)</f>
        <v>1.4572175908749195E-2</v>
      </c>
    </row>
    <row r="9" spans="1:8">
      <c r="A9" s="152">
        <v>3</v>
      </c>
      <c r="B9" s="32" t="s">
        <v>158</v>
      </c>
      <c r="C9" s="84">
        <v>2772.2033878945499</v>
      </c>
      <c r="D9" s="84">
        <v>0.19993501999999999</v>
      </c>
      <c r="E9" s="84">
        <v>2772.2033878945499</v>
      </c>
      <c r="F9" s="372">
        <v>9.9967509999999996E-2</v>
      </c>
      <c r="G9" s="84">
        <v>0.1961878904304</v>
      </c>
      <c r="H9" s="86">
        <f>(G9)/(E9+F9)</f>
        <v>7.0767107808723613E-5</v>
      </c>
    </row>
    <row r="10" spans="1:8">
      <c r="A10" s="152">
        <v>4</v>
      </c>
      <c r="B10" s="32" t="s">
        <v>159</v>
      </c>
      <c r="C10" s="84">
        <v>3960.6434772941998</v>
      </c>
      <c r="D10" s="85">
        <v>0</v>
      </c>
      <c r="E10" s="84">
        <v>3960.6434772941998</v>
      </c>
      <c r="F10" s="372">
        <v>0</v>
      </c>
      <c r="G10" s="372">
        <v>0</v>
      </c>
      <c r="H10" s="372">
        <f>(G10)/(E10+F10)</f>
        <v>0</v>
      </c>
    </row>
    <row r="11" spans="1:8">
      <c r="A11" s="153">
        <v>5</v>
      </c>
      <c r="B11" s="32" t="s">
        <v>160</v>
      </c>
      <c r="C11" s="85">
        <f>0</f>
        <v>0</v>
      </c>
      <c r="D11" s="85">
        <f>0</f>
        <v>0</v>
      </c>
      <c r="E11" s="84">
        <f>0</f>
        <v>0</v>
      </c>
      <c r="F11" s="372">
        <f>0</f>
        <v>0</v>
      </c>
      <c r="G11" s="372">
        <f>0</f>
        <v>0</v>
      </c>
      <c r="H11" s="372">
        <f>0</f>
        <v>0</v>
      </c>
    </row>
    <row r="12" spans="1:8">
      <c r="A12" s="152">
        <v>6</v>
      </c>
      <c r="B12" s="32" t="s">
        <v>161</v>
      </c>
      <c r="C12" s="84">
        <v>3186.0459642168198</v>
      </c>
      <c r="D12" s="84">
        <v>0</v>
      </c>
      <c r="E12" s="84">
        <v>3186.0459642168198</v>
      </c>
      <c r="F12" s="372">
        <v>0</v>
      </c>
      <c r="G12" s="84">
        <v>82.806953728486008</v>
      </c>
      <c r="H12" s="86">
        <f t="shared" ref="H12:H23" si="0">(G12)/(E12+F12)</f>
        <v>2.5990508190562547E-2</v>
      </c>
    </row>
    <row r="13" spans="1:8">
      <c r="A13" s="152">
        <v>7</v>
      </c>
      <c r="B13" s="32" t="s">
        <v>162</v>
      </c>
      <c r="C13" s="84">
        <v>5960.0473996864303</v>
      </c>
      <c r="D13" s="84">
        <v>4312.3122829812201</v>
      </c>
      <c r="E13" s="84">
        <v>5951.8466994564305</v>
      </c>
      <c r="F13" s="372">
        <v>1012.87699328063</v>
      </c>
      <c r="G13" s="84">
        <v>5848.7231390372635</v>
      </c>
      <c r="H13" s="86">
        <f t="shared" si="0"/>
        <v>0.83976384377407787</v>
      </c>
    </row>
    <row r="14" spans="1:8">
      <c r="A14" s="152">
        <v>8</v>
      </c>
      <c r="B14" s="32" t="s">
        <v>163</v>
      </c>
      <c r="C14" s="84">
        <v>16281.283603940599</v>
      </c>
      <c r="D14" s="84">
        <v>3869.7521675883099</v>
      </c>
      <c r="E14" s="84">
        <v>16250.7252759206</v>
      </c>
      <c r="F14" s="372">
        <v>1136.12429707468</v>
      </c>
      <c r="G14" s="84">
        <v>11590.743841408281</v>
      </c>
      <c r="H14" s="86">
        <f t="shared" si="0"/>
        <v>0.66663853004230667</v>
      </c>
    </row>
    <row r="15" spans="1:8">
      <c r="A15" s="152">
        <v>9</v>
      </c>
      <c r="B15" s="32" t="s">
        <v>164</v>
      </c>
      <c r="C15" s="84">
        <v>115575.684879134</v>
      </c>
      <c r="D15" s="84">
        <v>10319.645621048001</v>
      </c>
      <c r="E15" s="84">
        <v>115575.684879134</v>
      </c>
      <c r="F15" s="372">
        <v>4776.1214994975207</v>
      </c>
      <c r="G15" s="84">
        <v>56884.740961132571</v>
      </c>
      <c r="H15" s="86">
        <f t="shared" si="0"/>
        <v>0.47265381943808088</v>
      </c>
    </row>
    <row r="16" spans="1:8">
      <c r="A16" s="152">
        <v>10</v>
      </c>
      <c r="B16" s="32" t="s">
        <v>165</v>
      </c>
      <c r="C16" s="84">
        <v>1306.5161620167401</v>
      </c>
      <c r="D16" s="84">
        <v>154.44081691</v>
      </c>
      <c r="E16" s="84">
        <v>1306.5161620167401</v>
      </c>
      <c r="F16" s="372">
        <v>75.682103663000007</v>
      </c>
      <c r="G16" s="84">
        <v>1418.9945065188799</v>
      </c>
      <c r="H16" s="86">
        <f t="shared" si="0"/>
        <v>1.026621535963977</v>
      </c>
    </row>
    <row r="17" spans="1:8">
      <c r="A17" s="152">
        <v>11</v>
      </c>
      <c r="B17" s="32" t="s">
        <v>166</v>
      </c>
      <c r="C17" s="84">
        <v>1286.46923623309</v>
      </c>
      <c r="D17" s="84">
        <v>116.12263390000001</v>
      </c>
      <c r="E17" s="84">
        <v>1286.46923623309</v>
      </c>
      <c r="F17" s="372">
        <v>42.052663070000001</v>
      </c>
      <c r="G17" s="84">
        <v>1992.78284895465</v>
      </c>
      <c r="H17" s="86">
        <f t="shared" si="0"/>
        <v>1.5000000000000111</v>
      </c>
    </row>
    <row r="18" spans="1:8">
      <c r="A18" s="152">
        <v>12</v>
      </c>
      <c r="B18" s="32" t="s">
        <v>167</v>
      </c>
      <c r="C18" s="84">
        <v>18854.970132837701</v>
      </c>
      <c r="D18" s="85">
        <v>0</v>
      </c>
      <c r="E18" s="84">
        <v>18854.970132837701</v>
      </c>
      <c r="F18" s="372">
        <v>0</v>
      </c>
      <c r="G18" s="84">
        <v>1885.49701328376</v>
      </c>
      <c r="H18" s="86">
        <f t="shared" si="0"/>
        <v>9.9999999999999464E-2</v>
      </c>
    </row>
    <row r="19" spans="1:8">
      <c r="A19" s="153">
        <v>13</v>
      </c>
      <c r="B19" s="32" t="s">
        <v>168</v>
      </c>
      <c r="C19" s="85">
        <f>0</f>
        <v>0</v>
      </c>
      <c r="D19" s="85">
        <f>0</f>
        <v>0</v>
      </c>
      <c r="E19" s="84">
        <f>0</f>
        <v>0</v>
      </c>
      <c r="F19" s="372">
        <f>0</f>
        <v>0</v>
      </c>
      <c r="G19" s="84">
        <f>0</f>
        <v>0</v>
      </c>
      <c r="H19" s="85">
        <v>0</v>
      </c>
    </row>
    <row r="20" spans="1:8">
      <c r="A20" s="152">
        <v>14</v>
      </c>
      <c r="B20" s="32" t="s">
        <v>169</v>
      </c>
      <c r="C20" s="84">
        <v>41.670858319176006</v>
      </c>
      <c r="D20" s="85">
        <v>0</v>
      </c>
      <c r="E20" s="84">
        <v>41.670858319176006</v>
      </c>
      <c r="F20" s="372">
        <v>0</v>
      </c>
      <c r="G20" s="84">
        <v>2.1273297652799998</v>
      </c>
      <c r="H20" s="86">
        <f t="shared" si="0"/>
        <v>5.1050778675731039E-2</v>
      </c>
    </row>
    <row r="21" spans="1:8">
      <c r="A21" s="152">
        <v>15</v>
      </c>
      <c r="B21" s="32" t="s">
        <v>170</v>
      </c>
      <c r="C21" s="84">
        <v>1013.7053639559</v>
      </c>
      <c r="D21" s="85">
        <v>0</v>
      </c>
      <c r="E21" s="84">
        <v>1013.7053639559</v>
      </c>
      <c r="F21" s="372">
        <v>0</v>
      </c>
      <c r="G21" s="84">
        <v>2104.4626588997999</v>
      </c>
      <c r="H21" s="86">
        <f t="shared" si="0"/>
        <v>2.0760101837552791</v>
      </c>
    </row>
    <row r="22" spans="1:8">
      <c r="A22" s="152">
        <v>16</v>
      </c>
      <c r="B22" s="32" t="s">
        <v>171</v>
      </c>
      <c r="C22" s="84">
        <v>740.59186519227194</v>
      </c>
      <c r="D22" s="85">
        <v>0</v>
      </c>
      <c r="E22" s="84">
        <v>740.59186519227194</v>
      </c>
      <c r="F22" s="372">
        <v>0</v>
      </c>
      <c r="G22" s="84">
        <v>757.745787312272</v>
      </c>
      <c r="H22" s="86">
        <f t="shared" si="0"/>
        <v>1.023162450097324</v>
      </c>
    </row>
    <row r="23" spans="1:8">
      <c r="A23" s="154">
        <v>17</v>
      </c>
      <c r="B23" s="33" t="s">
        <v>172</v>
      </c>
      <c r="C23" s="131">
        <v>172778.321898669</v>
      </c>
      <c r="D23" s="131">
        <v>19252.9620510475</v>
      </c>
      <c r="E23" s="131">
        <v>172741.26287041901</v>
      </c>
      <c r="F23" s="131">
        <v>7139.64344281585</v>
      </c>
      <c r="G23" s="131">
        <v>82597.057024376423</v>
      </c>
      <c r="H23" s="132">
        <f t="shared" si="0"/>
        <v>0.45917634460072371</v>
      </c>
    </row>
  </sheetData>
  <mergeCells count="5">
    <mergeCell ref="C4:D4"/>
    <mergeCell ref="E4:F4"/>
    <mergeCell ref="G4:H4"/>
    <mergeCell ref="B5:B6"/>
    <mergeCell ref="A5:A6"/>
  </mergeCells>
  <pageMargins left="0.7" right="0.7" top="0.75" bottom="0.75" header="0.3" footer="0.3"/>
  <pageSetup paperSize="9" scale="3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3C3FE-9B9D-48DB-B412-53A2F94586FC}">
  <sheetPr>
    <pageSetUpPr fitToPage="1"/>
  </sheetPr>
  <dimension ref="A1:J53"/>
  <sheetViews>
    <sheetView showGridLines="0" topLeftCell="A3" workbookViewId="0">
      <selection activeCell="K24" sqref="K24:K25"/>
    </sheetView>
  </sheetViews>
  <sheetFormatPr baseColWidth="10" defaultColWidth="11.5546875" defaultRowHeight="14.4"/>
  <cols>
    <col min="1" max="1" width="11.5546875" customWidth="1"/>
    <col min="2" max="2" width="92.33203125" customWidth="1"/>
    <col min="3" max="3" width="11.6640625" customWidth="1"/>
    <col min="4" max="4" width="6.33203125" customWidth="1"/>
    <col min="5" max="5" width="11.6640625" customWidth="1"/>
    <col min="6" max="6" width="6.33203125" customWidth="1"/>
    <col min="7" max="7" width="11.5546875" customWidth="1"/>
  </cols>
  <sheetData>
    <row r="1" spans="1:10" ht="25.8">
      <c r="A1" s="133" t="s">
        <v>526</v>
      </c>
    </row>
    <row r="2" spans="1:10">
      <c r="A2" s="65"/>
      <c r="B2" s="65"/>
      <c r="C2" s="65"/>
      <c r="D2" s="65"/>
      <c r="E2" s="65"/>
      <c r="F2" s="65"/>
      <c r="G2" s="65"/>
      <c r="H2" s="65"/>
      <c r="I2" s="65"/>
      <c r="J2" s="65"/>
    </row>
    <row r="3" spans="1:10">
      <c r="A3" s="65"/>
      <c r="B3" s="65"/>
      <c r="C3" s="65"/>
      <c r="D3" s="65"/>
      <c r="E3" s="65"/>
      <c r="F3" s="65"/>
      <c r="G3" s="65"/>
      <c r="H3" s="65"/>
      <c r="I3" s="65"/>
      <c r="J3" s="65"/>
    </row>
    <row r="4" spans="1:10">
      <c r="A4" s="433"/>
      <c r="B4" s="197" t="s">
        <v>383</v>
      </c>
      <c r="C4" s="9" t="s">
        <v>116</v>
      </c>
      <c r="D4" s="9" t="s">
        <v>117</v>
      </c>
      <c r="E4" s="9" t="s">
        <v>118</v>
      </c>
      <c r="F4" s="9" t="s">
        <v>119</v>
      </c>
      <c r="G4" s="9" t="s">
        <v>120</v>
      </c>
    </row>
    <row r="5" spans="1:10">
      <c r="A5" s="433"/>
      <c r="B5" s="196"/>
      <c r="C5" s="195">
        <v>45657</v>
      </c>
      <c r="D5" s="193"/>
      <c r="E5" s="195">
        <v>45473</v>
      </c>
      <c r="F5" s="193"/>
      <c r="G5" s="195">
        <v>45291</v>
      </c>
    </row>
    <row r="6" spans="1:10">
      <c r="A6" s="193"/>
      <c r="B6" s="186" t="s">
        <v>525</v>
      </c>
      <c r="C6" s="194"/>
      <c r="D6" s="185"/>
      <c r="E6" s="185"/>
      <c r="F6" s="185"/>
      <c r="G6" s="194"/>
    </row>
    <row r="7" spans="1:10">
      <c r="A7" s="9">
        <v>1</v>
      </c>
      <c r="B7" s="3" t="s">
        <v>524</v>
      </c>
      <c r="C7" s="97">
        <v>14739</v>
      </c>
      <c r="D7" s="184"/>
      <c r="E7" s="97">
        <v>14603</v>
      </c>
      <c r="F7" s="184"/>
      <c r="G7" s="97">
        <v>14178</v>
      </c>
    </row>
    <row r="8" spans="1:10">
      <c r="A8" s="9">
        <v>2</v>
      </c>
      <c r="B8" s="3" t="s">
        <v>523</v>
      </c>
      <c r="C8" s="97">
        <v>16447</v>
      </c>
      <c r="D8" s="183"/>
      <c r="E8" s="97">
        <v>16275</v>
      </c>
      <c r="F8" s="183"/>
      <c r="G8" s="97">
        <v>15346</v>
      </c>
    </row>
    <row r="9" spans="1:10">
      <c r="A9" s="9">
        <v>3</v>
      </c>
      <c r="B9" s="3" t="s">
        <v>522</v>
      </c>
      <c r="C9" s="97">
        <v>18674</v>
      </c>
      <c r="D9" s="182"/>
      <c r="E9" s="97">
        <v>18406</v>
      </c>
      <c r="F9" s="182"/>
      <c r="G9" s="97">
        <v>17193</v>
      </c>
    </row>
    <row r="10" spans="1:10">
      <c r="A10" s="187"/>
      <c r="B10" s="186" t="s">
        <v>521</v>
      </c>
      <c r="C10" s="185"/>
      <c r="D10" s="185"/>
      <c r="E10" s="185"/>
      <c r="F10" s="185"/>
      <c r="G10" s="185"/>
    </row>
    <row r="11" spans="1:10">
      <c r="A11" s="9">
        <v>4</v>
      </c>
      <c r="B11" s="3" t="s">
        <v>520</v>
      </c>
      <c r="C11" s="97">
        <v>90013</v>
      </c>
      <c r="D11" s="193"/>
      <c r="E11" s="97">
        <v>87418</v>
      </c>
      <c r="F11" s="193"/>
      <c r="G11" s="97">
        <v>84641</v>
      </c>
    </row>
    <row r="12" spans="1:10">
      <c r="A12" s="187"/>
      <c r="B12" s="186" t="s">
        <v>519</v>
      </c>
      <c r="C12" s="185"/>
      <c r="D12" s="185"/>
      <c r="E12" s="185"/>
      <c r="F12" s="185"/>
      <c r="G12" s="185"/>
    </row>
    <row r="13" spans="1:10">
      <c r="A13" s="9">
        <v>5</v>
      </c>
      <c r="B13" s="3" t="s">
        <v>518</v>
      </c>
      <c r="C13" s="181">
        <v>0.16400000000000001</v>
      </c>
      <c r="D13" s="184"/>
      <c r="E13" s="181">
        <v>0.16700000000000001</v>
      </c>
      <c r="F13" s="184"/>
      <c r="G13" s="181">
        <v>0.16800000000000001</v>
      </c>
    </row>
    <row r="14" spans="1:10">
      <c r="A14" s="9">
        <v>6</v>
      </c>
      <c r="B14" s="3" t="s">
        <v>517</v>
      </c>
      <c r="C14" s="181">
        <v>0.183</v>
      </c>
      <c r="D14" s="183"/>
      <c r="E14" s="181">
        <v>0.186</v>
      </c>
      <c r="F14" s="183"/>
      <c r="G14" s="181">
        <v>0.18099999999999999</v>
      </c>
    </row>
    <row r="15" spans="1:10">
      <c r="A15" s="9">
        <v>7</v>
      </c>
      <c r="B15" s="3" t="s">
        <v>516</v>
      </c>
      <c r="C15" s="181">
        <v>0.20699999999999999</v>
      </c>
      <c r="D15" s="182"/>
      <c r="E15" s="181">
        <v>0.21099999999999999</v>
      </c>
      <c r="F15" s="182"/>
      <c r="G15" s="181">
        <v>0.2031257426078</v>
      </c>
    </row>
    <row r="16" spans="1:10" ht="14.4" customHeight="1">
      <c r="A16" s="187"/>
      <c r="B16" s="186" t="s">
        <v>515</v>
      </c>
      <c r="C16" s="185"/>
      <c r="D16" s="185"/>
      <c r="E16" s="185"/>
      <c r="F16" s="185"/>
      <c r="G16" s="185"/>
    </row>
    <row r="17" spans="1:7">
      <c r="A17" s="113" t="s">
        <v>514</v>
      </c>
      <c r="B17" s="192" t="s">
        <v>513</v>
      </c>
      <c r="C17" s="181">
        <v>1.6E-2</v>
      </c>
      <c r="D17" s="184"/>
      <c r="E17" s="181">
        <v>1.6E-2</v>
      </c>
      <c r="F17" s="184"/>
      <c r="G17" s="181">
        <v>1.7000000000000001E-2</v>
      </c>
    </row>
    <row r="18" spans="1:7">
      <c r="A18" s="113" t="s">
        <v>512</v>
      </c>
      <c r="B18" s="192" t="s">
        <v>488</v>
      </c>
      <c r="C18" s="181">
        <v>9.0000000000000011E-3</v>
      </c>
      <c r="D18" s="183"/>
      <c r="E18" s="181">
        <v>9.0000000000000011E-3</v>
      </c>
      <c r="F18" s="183"/>
      <c r="G18" s="181">
        <v>9.6000000000000044E-3</v>
      </c>
    </row>
    <row r="19" spans="1:7">
      <c r="A19" s="113" t="s">
        <v>511</v>
      </c>
      <c r="B19" s="192" t="s">
        <v>510</v>
      </c>
      <c r="C19" s="181">
        <v>1.1999999999999997E-2</v>
      </c>
      <c r="D19" s="183"/>
      <c r="E19" s="181">
        <v>1.1999999999999997E-2</v>
      </c>
      <c r="F19" s="183"/>
      <c r="G19" s="181">
        <v>1.2800000000000006E-2</v>
      </c>
    </row>
    <row r="20" spans="1:7">
      <c r="A20" s="9" t="s">
        <v>509</v>
      </c>
      <c r="B20" s="3" t="s">
        <v>508</v>
      </c>
      <c r="C20" s="181">
        <v>9.6000000000000002E-2</v>
      </c>
      <c r="D20" s="182"/>
      <c r="E20" s="181">
        <v>9.6000000000000002E-2</v>
      </c>
      <c r="F20" s="182"/>
      <c r="G20" s="181">
        <v>9.7000000000000003E-2</v>
      </c>
    </row>
    <row r="21" spans="1:7">
      <c r="A21" s="187"/>
      <c r="B21" s="186" t="s">
        <v>507</v>
      </c>
      <c r="C21" s="185"/>
      <c r="D21" s="185"/>
      <c r="E21" s="185"/>
      <c r="F21" s="185"/>
      <c r="G21" s="185"/>
    </row>
    <row r="22" spans="1:7">
      <c r="A22" s="9">
        <v>8</v>
      </c>
      <c r="B22" s="3" t="s">
        <v>506</v>
      </c>
      <c r="C22" s="181">
        <v>2.5000000000000001E-2</v>
      </c>
      <c r="D22" s="184"/>
      <c r="E22" s="181">
        <v>2.4999999999999946E-2</v>
      </c>
      <c r="F22" s="184"/>
      <c r="G22" s="181">
        <v>2.4999999999999998E-2</v>
      </c>
    </row>
    <row r="23" spans="1:7">
      <c r="A23" s="9" t="s">
        <v>359</v>
      </c>
      <c r="B23" s="3" t="s">
        <v>505</v>
      </c>
      <c r="C23" s="188">
        <v>0</v>
      </c>
      <c r="D23" s="183"/>
      <c r="E23" s="188">
        <v>0</v>
      </c>
      <c r="F23" s="183"/>
      <c r="G23" s="188">
        <v>0</v>
      </c>
    </row>
    <row r="24" spans="1:7">
      <c r="A24" s="9">
        <v>9</v>
      </c>
      <c r="B24" s="3" t="s">
        <v>504</v>
      </c>
      <c r="C24" s="181">
        <v>2.4770939999999863E-2</v>
      </c>
      <c r="D24" s="183"/>
      <c r="E24" s="181">
        <v>2.4764879999999975E-2</v>
      </c>
      <c r="F24" s="183"/>
      <c r="G24" s="181">
        <v>2.4759259999999946E-2</v>
      </c>
    </row>
    <row r="25" spans="1:7">
      <c r="A25" s="9" t="s">
        <v>503</v>
      </c>
      <c r="B25" s="3" t="s">
        <v>502</v>
      </c>
      <c r="C25" s="181">
        <v>4.4999999999999957E-2</v>
      </c>
      <c r="D25" s="183"/>
      <c r="E25" s="181">
        <v>4.4999999999999971E-2</v>
      </c>
      <c r="F25" s="183"/>
      <c r="G25" s="181">
        <v>4.4999999999999908E-2</v>
      </c>
    </row>
    <row r="26" spans="1:7">
      <c r="A26" s="9">
        <v>10</v>
      </c>
      <c r="B26" s="3" t="s">
        <v>501</v>
      </c>
      <c r="C26" s="188">
        <v>0</v>
      </c>
      <c r="D26" s="183"/>
      <c r="E26" s="188">
        <v>0</v>
      </c>
      <c r="F26" s="183"/>
      <c r="G26" s="188">
        <v>0</v>
      </c>
    </row>
    <row r="27" spans="1:7">
      <c r="A27" s="9" t="s">
        <v>500</v>
      </c>
      <c r="B27" s="3" t="s">
        <v>499</v>
      </c>
      <c r="C27" s="188">
        <v>0</v>
      </c>
      <c r="D27" s="183"/>
      <c r="E27" s="188">
        <v>0</v>
      </c>
      <c r="F27" s="183"/>
      <c r="G27" s="188">
        <v>0</v>
      </c>
    </row>
    <row r="28" spans="1:7">
      <c r="A28" s="9">
        <v>11</v>
      </c>
      <c r="B28" s="3" t="s">
        <v>498</v>
      </c>
      <c r="C28" s="181">
        <v>9.5000000000000001E-2</v>
      </c>
      <c r="D28" s="183"/>
      <c r="E28" s="181">
        <v>9.5000000000000001E-2</v>
      </c>
      <c r="F28" s="183"/>
      <c r="G28" s="181">
        <v>9.5000000000000001E-2</v>
      </c>
    </row>
    <row r="29" spans="1:7">
      <c r="A29" s="9" t="s">
        <v>497</v>
      </c>
      <c r="B29" s="3" t="s">
        <v>496</v>
      </c>
      <c r="C29" s="181">
        <v>0.191</v>
      </c>
      <c r="D29" s="183"/>
      <c r="E29" s="181">
        <v>0.191</v>
      </c>
      <c r="F29" s="183"/>
      <c r="G29" s="181">
        <v>0.192</v>
      </c>
    </row>
    <row r="30" spans="1:7">
      <c r="A30" s="9">
        <v>12</v>
      </c>
      <c r="B30" s="3" t="s">
        <v>495</v>
      </c>
      <c r="C30" s="181">
        <v>0.11899999999999999</v>
      </c>
      <c r="D30" s="182"/>
      <c r="E30" s="181">
        <v>0.122</v>
      </c>
      <c r="F30" s="182"/>
      <c r="G30" s="181">
        <v>0.123</v>
      </c>
    </row>
    <row r="31" spans="1:7">
      <c r="A31" s="187"/>
      <c r="B31" s="186" t="s">
        <v>494</v>
      </c>
      <c r="C31" s="185"/>
      <c r="D31" s="185"/>
      <c r="E31" s="185"/>
      <c r="F31" s="185"/>
      <c r="G31" s="185"/>
    </row>
    <row r="32" spans="1:7">
      <c r="A32" s="9">
        <v>13</v>
      </c>
      <c r="B32" s="1" t="s">
        <v>450</v>
      </c>
      <c r="C32" s="97">
        <v>181131</v>
      </c>
      <c r="D32" s="184"/>
      <c r="E32" s="97">
        <v>176244</v>
      </c>
      <c r="F32" s="184"/>
      <c r="G32" s="97">
        <v>170218</v>
      </c>
    </row>
    <row r="33" spans="1:7">
      <c r="A33" s="9">
        <v>14</v>
      </c>
      <c r="B33" s="1" t="s">
        <v>493</v>
      </c>
      <c r="C33" s="181">
        <v>9.0999999999999998E-2</v>
      </c>
      <c r="D33" s="182"/>
      <c r="E33" s="181">
        <v>9.1999999999999998E-2</v>
      </c>
      <c r="F33" s="182"/>
      <c r="G33" s="181">
        <v>0.09</v>
      </c>
    </row>
    <row r="34" spans="1:7" ht="14.4" customHeight="1">
      <c r="A34" s="187"/>
      <c r="B34" s="186" t="s">
        <v>492</v>
      </c>
      <c r="C34" s="185"/>
      <c r="D34" s="185"/>
      <c r="E34" s="185"/>
      <c r="F34" s="185"/>
      <c r="G34" s="185"/>
    </row>
    <row r="35" spans="1:7">
      <c r="A35" s="113" t="s">
        <v>491</v>
      </c>
      <c r="B35" s="192" t="s">
        <v>490</v>
      </c>
      <c r="C35" s="188">
        <v>0</v>
      </c>
      <c r="D35" s="184"/>
      <c r="E35" s="188">
        <v>0</v>
      </c>
      <c r="F35" s="184"/>
      <c r="G35" s="188">
        <v>0</v>
      </c>
    </row>
    <row r="36" spans="1:7">
      <c r="A36" s="113" t="s">
        <v>489</v>
      </c>
      <c r="B36" s="192" t="s">
        <v>488</v>
      </c>
      <c r="C36" s="188">
        <v>0</v>
      </c>
      <c r="D36" s="183"/>
      <c r="E36" s="188">
        <v>0</v>
      </c>
      <c r="F36" s="183"/>
      <c r="G36" s="188">
        <v>0</v>
      </c>
    </row>
    <row r="37" spans="1:7">
      <c r="A37" s="113" t="s">
        <v>487</v>
      </c>
      <c r="B37" s="192" t="s">
        <v>486</v>
      </c>
      <c r="C37" s="188">
        <v>0</v>
      </c>
      <c r="D37" s="182"/>
      <c r="E37" s="188">
        <f>0</f>
        <v>0</v>
      </c>
      <c r="F37" s="182"/>
      <c r="G37" s="188">
        <v>0</v>
      </c>
    </row>
    <row r="38" spans="1:7">
      <c r="A38" s="187"/>
      <c r="B38" s="191" t="s">
        <v>485</v>
      </c>
      <c r="C38" s="190"/>
      <c r="D38" s="190"/>
      <c r="E38" s="190"/>
      <c r="F38" s="190"/>
      <c r="G38" s="190"/>
    </row>
    <row r="39" spans="1:7">
      <c r="A39" s="113" t="s">
        <v>484</v>
      </c>
      <c r="B39" s="189" t="s">
        <v>483</v>
      </c>
      <c r="C39" s="188">
        <v>0</v>
      </c>
      <c r="D39" s="184"/>
      <c r="E39" s="188">
        <v>0</v>
      </c>
      <c r="F39" s="184"/>
      <c r="G39" s="188">
        <v>0</v>
      </c>
    </row>
    <row r="40" spans="1:7">
      <c r="A40" s="113" t="s">
        <v>482</v>
      </c>
      <c r="B40" s="3" t="s">
        <v>481</v>
      </c>
      <c r="C40" s="181">
        <v>0.03</v>
      </c>
      <c r="D40" s="182"/>
      <c r="E40" s="181">
        <v>0.03</v>
      </c>
      <c r="F40" s="182"/>
      <c r="G40" s="181">
        <v>0.03</v>
      </c>
    </row>
    <row r="41" spans="1:7">
      <c r="A41" s="187"/>
      <c r="B41" s="186" t="s">
        <v>480</v>
      </c>
      <c r="C41" s="185"/>
      <c r="D41" s="185"/>
      <c r="E41" s="185"/>
      <c r="F41" s="185"/>
      <c r="G41" s="185"/>
    </row>
    <row r="42" spans="1:7">
      <c r="A42" s="9">
        <v>15</v>
      </c>
      <c r="B42" s="1" t="s">
        <v>479</v>
      </c>
      <c r="C42" s="97">
        <v>25936</v>
      </c>
      <c r="D42" s="184"/>
      <c r="E42" s="97">
        <v>24014</v>
      </c>
      <c r="F42" s="184"/>
      <c r="G42" s="97">
        <v>23146</v>
      </c>
    </row>
    <row r="43" spans="1:7">
      <c r="A43" s="9" t="s">
        <v>478</v>
      </c>
      <c r="B43" s="1" t="s">
        <v>477</v>
      </c>
      <c r="C43" s="97">
        <v>17027</v>
      </c>
      <c r="D43" s="183"/>
      <c r="E43" s="97">
        <v>16264</v>
      </c>
      <c r="F43" s="183"/>
      <c r="G43" s="97">
        <v>16124</v>
      </c>
    </row>
    <row r="44" spans="1:7">
      <c r="A44" s="9" t="s">
        <v>476</v>
      </c>
      <c r="B44" s="1" t="s">
        <v>475</v>
      </c>
      <c r="C44" s="97">
        <v>1896</v>
      </c>
      <c r="D44" s="183"/>
      <c r="E44" s="97">
        <v>1254</v>
      </c>
      <c r="F44" s="183"/>
      <c r="G44" s="97">
        <v>1323</v>
      </c>
    </row>
    <row r="45" spans="1:7">
      <c r="A45" s="9">
        <v>16</v>
      </c>
      <c r="B45" s="1" t="s">
        <v>474</v>
      </c>
      <c r="C45" s="97">
        <v>15131</v>
      </c>
      <c r="D45" s="183"/>
      <c r="E45" s="97">
        <v>15011</v>
      </c>
      <c r="F45" s="183"/>
      <c r="G45" s="97">
        <v>14801</v>
      </c>
    </row>
    <row r="46" spans="1:7">
      <c r="A46" s="9">
        <v>17</v>
      </c>
      <c r="B46" s="1" t="s">
        <v>473</v>
      </c>
      <c r="C46" s="181">
        <v>1.714</v>
      </c>
      <c r="D46" s="182"/>
      <c r="E46" s="181">
        <v>1.6</v>
      </c>
      <c r="F46" s="182"/>
      <c r="G46" s="181">
        <v>1.5640000000000001</v>
      </c>
    </row>
    <row r="47" spans="1:7">
      <c r="A47" s="187"/>
      <c r="B47" s="186" t="s">
        <v>472</v>
      </c>
      <c r="C47" s="185"/>
      <c r="D47" s="185"/>
      <c r="E47" s="185"/>
      <c r="F47" s="185"/>
      <c r="G47" s="185"/>
    </row>
    <row r="48" spans="1:7">
      <c r="A48" s="9">
        <v>18</v>
      </c>
      <c r="B48" s="1" t="s">
        <v>471</v>
      </c>
      <c r="C48" s="97">
        <v>140578</v>
      </c>
      <c r="D48" s="184"/>
      <c r="E48" s="97">
        <v>136289</v>
      </c>
      <c r="F48" s="184"/>
      <c r="G48" s="97">
        <v>128936</v>
      </c>
    </row>
    <row r="49" spans="1:7">
      <c r="A49" s="9">
        <v>19</v>
      </c>
      <c r="B49" s="1" t="s">
        <v>470</v>
      </c>
      <c r="C49" s="97">
        <v>114478</v>
      </c>
      <c r="D49" s="183"/>
      <c r="E49" s="97">
        <v>109574</v>
      </c>
      <c r="F49" s="183"/>
      <c r="G49" s="97">
        <v>104693</v>
      </c>
    </row>
    <row r="50" spans="1:7">
      <c r="A50" s="9">
        <v>20</v>
      </c>
      <c r="B50" s="1" t="s">
        <v>469</v>
      </c>
      <c r="C50" s="181">
        <v>1.228</v>
      </c>
      <c r="D50" s="182"/>
      <c r="E50" s="181">
        <v>1.244</v>
      </c>
      <c r="F50" s="182"/>
      <c r="G50" s="181">
        <v>1.232</v>
      </c>
    </row>
    <row r="52" spans="1:7">
      <c r="E52" s="180"/>
      <c r="G52" s="180"/>
    </row>
    <row r="53" spans="1:7">
      <c r="C53" s="389"/>
    </row>
  </sheetData>
  <mergeCells count="1">
    <mergeCell ref="A4:A5"/>
  </mergeCells>
  <pageMargins left="0.7" right="0.7" top="0.75" bottom="0.75" header="0.3" footer="0.3"/>
  <pageSetup paperSize="9" scale="73"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F113D-528D-4106-87D4-16697FC32B63}">
  <dimension ref="A1:S29"/>
  <sheetViews>
    <sheetView showGridLines="0" workbookViewId="0">
      <selection activeCell="F26" sqref="F26"/>
    </sheetView>
  </sheetViews>
  <sheetFormatPr baseColWidth="10" defaultColWidth="11.44140625" defaultRowHeight="14.4"/>
  <cols>
    <col min="1" max="1" width="7.6640625" style="37" customWidth="1"/>
    <col min="2" max="2" width="56.88671875" customWidth="1"/>
    <col min="3" max="17" width="9" customWidth="1"/>
    <col min="18" max="18" width="9" style="28" customWidth="1"/>
    <col min="19" max="19" width="9" customWidth="1"/>
  </cols>
  <sheetData>
    <row r="1" spans="1:19" ht="25.8">
      <c r="A1" s="151" t="s">
        <v>1227</v>
      </c>
    </row>
    <row r="4" spans="1:19">
      <c r="A4" s="632"/>
      <c r="B4" s="134" t="s">
        <v>383</v>
      </c>
      <c r="C4" s="635" t="s">
        <v>173</v>
      </c>
      <c r="D4" s="635"/>
      <c r="E4" s="635"/>
      <c r="F4" s="635"/>
      <c r="G4" s="635"/>
      <c r="H4" s="635"/>
      <c r="I4" s="635"/>
      <c r="J4" s="635"/>
      <c r="K4" s="635"/>
      <c r="L4" s="635"/>
      <c r="M4" s="635"/>
      <c r="N4" s="635"/>
      <c r="O4" s="635"/>
      <c r="P4" s="635"/>
      <c r="Q4" s="635"/>
      <c r="R4" s="636" t="s">
        <v>145</v>
      </c>
      <c r="S4" s="637" t="s">
        <v>174</v>
      </c>
    </row>
    <row r="5" spans="1:19">
      <c r="A5" s="633"/>
      <c r="B5" s="630" t="s">
        <v>148</v>
      </c>
      <c r="C5" s="146">
        <v>0</v>
      </c>
      <c r="D5" s="147">
        <v>0.02</v>
      </c>
      <c r="E5" s="146">
        <v>0.04</v>
      </c>
      <c r="F5" s="147">
        <v>0.1</v>
      </c>
      <c r="G5" s="147">
        <v>0.2</v>
      </c>
      <c r="H5" s="147">
        <v>0.35</v>
      </c>
      <c r="I5" s="147">
        <v>0.5</v>
      </c>
      <c r="J5" s="147">
        <v>0.7</v>
      </c>
      <c r="K5" s="147">
        <v>0.75</v>
      </c>
      <c r="L5" s="148">
        <v>1</v>
      </c>
      <c r="M5" s="148">
        <v>1.5</v>
      </c>
      <c r="N5" s="148">
        <v>2.5</v>
      </c>
      <c r="O5" s="148">
        <v>3.7</v>
      </c>
      <c r="P5" s="148">
        <v>12.5</v>
      </c>
      <c r="Q5" s="148" t="s">
        <v>175</v>
      </c>
      <c r="R5" s="636"/>
      <c r="S5" s="637"/>
    </row>
    <row r="6" spans="1:19">
      <c r="A6" s="634"/>
      <c r="B6" s="631"/>
      <c r="C6" s="15" t="s">
        <v>116</v>
      </c>
      <c r="D6" s="15" t="s">
        <v>117</v>
      </c>
      <c r="E6" s="15" t="s">
        <v>118</v>
      </c>
      <c r="F6" s="15" t="s">
        <v>119</v>
      </c>
      <c r="G6" s="15" t="s">
        <v>120</v>
      </c>
      <c r="H6" s="15" t="s">
        <v>121</v>
      </c>
      <c r="I6" s="15" t="s">
        <v>111</v>
      </c>
      <c r="J6" s="15" t="s">
        <v>122</v>
      </c>
      <c r="K6" s="15" t="s">
        <v>123</v>
      </c>
      <c r="L6" s="15" t="s">
        <v>124</v>
      </c>
      <c r="M6" s="15" t="s">
        <v>125</v>
      </c>
      <c r="N6" s="15" t="s">
        <v>126</v>
      </c>
      <c r="O6" s="15" t="s">
        <v>127</v>
      </c>
      <c r="P6" s="15" t="s">
        <v>176</v>
      </c>
      <c r="Q6" s="15" t="s">
        <v>177</v>
      </c>
      <c r="R6" s="29" t="s">
        <v>178</v>
      </c>
      <c r="S6" s="15" t="s">
        <v>179</v>
      </c>
    </row>
    <row r="7" spans="1:19">
      <c r="A7" s="152">
        <v>1</v>
      </c>
      <c r="B7" s="16" t="s">
        <v>156</v>
      </c>
      <c r="C7" s="87">
        <v>1.7</v>
      </c>
      <c r="D7" s="87">
        <v>0</v>
      </c>
      <c r="E7" s="87">
        <v>0</v>
      </c>
      <c r="F7" s="87">
        <v>0</v>
      </c>
      <c r="G7" s="87">
        <v>3.3380420547959999</v>
      </c>
      <c r="H7" s="87">
        <v>0</v>
      </c>
      <c r="I7" s="87">
        <v>0</v>
      </c>
      <c r="J7" s="87">
        <v>0</v>
      </c>
      <c r="K7" s="87">
        <v>0</v>
      </c>
      <c r="L7" s="87">
        <v>0</v>
      </c>
      <c r="M7" s="87">
        <v>0</v>
      </c>
      <c r="N7" s="87">
        <v>0</v>
      </c>
      <c r="O7" s="87">
        <v>0</v>
      </c>
      <c r="P7" s="87">
        <v>0</v>
      </c>
      <c r="Q7" s="87">
        <v>0</v>
      </c>
      <c r="R7" s="87">
        <f>SUM(C7:Q7)</f>
        <v>5.0380420547959996</v>
      </c>
      <c r="S7" s="83">
        <v>0</v>
      </c>
    </row>
    <row r="8" spans="1:19">
      <c r="A8" s="152">
        <v>2</v>
      </c>
      <c r="B8" s="7" t="s">
        <v>157</v>
      </c>
      <c r="C8" s="87">
        <v>1753.9965044445</v>
      </c>
      <c r="D8" s="87">
        <v>0</v>
      </c>
      <c r="E8" s="87">
        <v>0</v>
      </c>
      <c r="F8" s="87">
        <v>0</v>
      </c>
      <c r="G8" s="87">
        <v>137.84094016827999</v>
      </c>
      <c r="H8" s="87">
        <v>0</v>
      </c>
      <c r="I8" s="87">
        <v>0</v>
      </c>
      <c r="J8" s="87">
        <v>0</v>
      </c>
      <c r="K8" s="87">
        <v>0</v>
      </c>
      <c r="L8" s="87">
        <v>0</v>
      </c>
      <c r="M8" s="87">
        <v>0</v>
      </c>
      <c r="N8" s="87">
        <v>0</v>
      </c>
      <c r="O8" s="87">
        <v>0</v>
      </c>
      <c r="P8" s="87">
        <v>0</v>
      </c>
      <c r="Q8" s="87">
        <v>0</v>
      </c>
      <c r="R8" s="87">
        <f>SUM(C8:Q8)</f>
        <v>1891.83744461278</v>
      </c>
      <c r="S8" s="83">
        <v>0</v>
      </c>
    </row>
    <row r="9" spans="1:19">
      <c r="A9" s="152">
        <v>3</v>
      </c>
      <c r="B9" s="7" t="s">
        <v>158</v>
      </c>
      <c r="C9" s="87">
        <v>2771.3224159524002</v>
      </c>
      <c r="D9" s="87">
        <v>0</v>
      </c>
      <c r="E9" s="87">
        <v>0</v>
      </c>
      <c r="F9" s="87">
        <v>0</v>
      </c>
      <c r="G9" s="87">
        <v>0.98093945215200007</v>
      </c>
      <c r="H9" s="87">
        <v>0</v>
      </c>
      <c r="I9" s="87">
        <v>0</v>
      </c>
      <c r="J9" s="87">
        <v>0</v>
      </c>
      <c r="K9" s="87">
        <v>0</v>
      </c>
      <c r="L9" s="87">
        <v>0</v>
      </c>
      <c r="M9" s="87">
        <v>0</v>
      </c>
      <c r="N9" s="87">
        <v>0</v>
      </c>
      <c r="O9" s="87">
        <v>0</v>
      </c>
      <c r="P9" s="87">
        <v>0</v>
      </c>
      <c r="Q9" s="87">
        <v>0</v>
      </c>
      <c r="R9" s="87">
        <f>SUM(C9:Q9)</f>
        <v>2772.3033554045523</v>
      </c>
      <c r="S9" s="83">
        <v>0</v>
      </c>
    </row>
    <row r="10" spans="1:19">
      <c r="A10" s="152">
        <v>4</v>
      </c>
      <c r="B10" s="7" t="s">
        <v>159</v>
      </c>
      <c r="C10" s="87">
        <v>3960.6434772941998</v>
      </c>
      <c r="D10" s="87">
        <v>0</v>
      </c>
      <c r="E10" s="87">
        <v>0</v>
      </c>
      <c r="F10" s="87">
        <v>0</v>
      </c>
      <c r="G10" s="87">
        <v>0</v>
      </c>
      <c r="H10" s="87">
        <v>0</v>
      </c>
      <c r="I10" s="87">
        <v>0</v>
      </c>
      <c r="J10" s="87">
        <v>0</v>
      </c>
      <c r="K10" s="87">
        <v>0</v>
      </c>
      <c r="L10" s="87">
        <v>0</v>
      </c>
      <c r="M10" s="87">
        <v>0</v>
      </c>
      <c r="N10" s="87">
        <v>0</v>
      </c>
      <c r="O10" s="87">
        <v>0</v>
      </c>
      <c r="P10" s="87">
        <v>0</v>
      </c>
      <c r="Q10" s="87">
        <v>0</v>
      </c>
      <c r="R10" s="87">
        <f>SUM(C10:Q10)</f>
        <v>3960.6434772941998</v>
      </c>
      <c r="S10" s="83">
        <v>0</v>
      </c>
    </row>
    <row r="11" spans="1:19">
      <c r="A11" s="153">
        <v>5</v>
      </c>
      <c r="B11" s="7" t="s">
        <v>160</v>
      </c>
      <c r="C11" s="138">
        <v>0</v>
      </c>
      <c r="D11" s="138">
        <v>0</v>
      </c>
      <c r="E11" s="138">
        <v>0</v>
      </c>
      <c r="F11" s="138">
        <v>0</v>
      </c>
      <c r="G11" s="138">
        <v>0</v>
      </c>
      <c r="H11" s="138">
        <v>0</v>
      </c>
      <c r="I11" s="138">
        <v>0</v>
      </c>
      <c r="J11" s="138">
        <v>0</v>
      </c>
      <c r="K11" s="138">
        <v>0</v>
      </c>
      <c r="L11" s="138">
        <v>0</v>
      </c>
      <c r="M11" s="138">
        <v>0</v>
      </c>
      <c r="N11" s="138">
        <v>0</v>
      </c>
      <c r="O11" s="138">
        <v>0</v>
      </c>
      <c r="P11" s="138">
        <v>0</v>
      </c>
      <c r="Q11" s="138">
        <v>0</v>
      </c>
      <c r="R11" s="138">
        <f t="shared" ref="R11:R23" si="0">SUM(C11:Q11)</f>
        <v>0</v>
      </c>
      <c r="S11" s="83">
        <v>0</v>
      </c>
    </row>
    <row r="12" spans="1:19">
      <c r="A12" s="152">
        <v>6</v>
      </c>
      <c r="B12" s="7" t="s">
        <v>161</v>
      </c>
      <c r="C12" s="87">
        <v>2780.4651471896</v>
      </c>
      <c r="D12" s="87">
        <v>0</v>
      </c>
      <c r="E12" s="87">
        <v>0</v>
      </c>
      <c r="F12" s="87">
        <v>0</v>
      </c>
      <c r="G12" s="87">
        <v>399.94484928376102</v>
      </c>
      <c r="H12" s="87">
        <v>0</v>
      </c>
      <c r="I12" s="87">
        <v>5.635967743468016</v>
      </c>
      <c r="J12" s="87">
        <v>0</v>
      </c>
      <c r="K12" s="87">
        <v>0</v>
      </c>
      <c r="L12" s="87">
        <v>0</v>
      </c>
      <c r="M12" s="87">
        <v>0</v>
      </c>
      <c r="N12" s="87">
        <v>0</v>
      </c>
      <c r="O12" s="87">
        <v>0</v>
      </c>
      <c r="P12" s="87">
        <v>0</v>
      </c>
      <c r="Q12" s="87">
        <v>0</v>
      </c>
      <c r="R12" s="87">
        <f t="shared" si="0"/>
        <v>3186.0459642168289</v>
      </c>
      <c r="S12" s="83">
        <v>0</v>
      </c>
    </row>
    <row r="13" spans="1:19">
      <c r="A13" s="152">
        <v>7</v>
      </c>
      <c r="B13" s="7" t="s">
        <v>162</v>
      </c>
      <c r="C13" s="87">
        <v>0</v>
      </c>
      <c r="D13" s="87">
        <v>0</v>
      </c>
      <c r="E13" s="87">
        <v>0</v>
      </c>
      <c r="F13" s="87">
        <v>0</v>
      </c>
      <c r="G13" s="87">
        <v>0</v>
      </c>
      <c r="H13" s="87">
        <v>0</v>
      </c>
      <c r="I13" s="87">
        <v>0</v>
      </c>
      <c r="J13" s="87">
        <v>0</v>
      </c>
      <c r="K13" s="87">
        <v>0</v>
      </c>
      <c r="L13" s="87">
        <v>6964.7236927370714</v>
      </c>
      <c r="M13" s="87">
        <v>0</v>
      </c>
      <c r="N13" s="87">
        <v>0</v>
      </c>
      <c r="O13" s="87">
        <v>0</v>
      </c>
      <c r="P13" s="87">
        <v>0</v>
      </c>
      <c r="Q13" s="87">
        <v>0</v>
      </c>
      <c r="R13" s="87">
        <f t="shared" si="0"/>
        <v>6964.7236927370714</v>
      </c>
      <c r="S13" s="83">
        <v>0</v>
      </c>
    </row>
    <row r="14" spans="1:19">
      <c r="A14" s="152">
        <v>8</v>
      </c>
      <c r="B14" s="7" t="s">
        <v>163</v>
      </c>
      <c r="C14" s="87">
        <v>0</v>
      </c>
      <c r="D14" s="87">
        <v>0</v>
      </c>
      <c r="E14" s="87">
        <v>0</v>
      </c>
      <c r="F14" s="87">
        <v>0</v>
      </c>
      <c r="G14" s="87">
        <v>0</v>
      </c>
      <c r="H14" s="87">
        <v>0</v>
      </c>
      <c r="I14" s="87">
        <v>0</v>
      </c>
      <c r="J14" s="87">
        <v>0</v>
      </c>
      <c r="K14" s="87">
        <v>17386.849572995314</v>
      </c>
      <c r="L14" s="87">
        <v>0</v>
      </c>
      <c r="M14" s="87">
        <v>0</v>
      </c>
      <c r="N14" s="87">
        <v>0</v>
      </c>
      <c r="O14" s="87">
        <v>0</v>
      </c>
      <c r="P14" s="87">
        <v>0</v>
      </c>
      <c r="Q14" s="87">
        <v>0</v>
      </c>
      <c r="R14" s="87">
        <f t="shared" si="0"/>
        <v>17386.849572995314</v>
      </c>
      <c r="S14" s="83">
        <v>0</v>
      </c>
    </row>
    <row r="15" spans="1:19">
      <c r="A15" s="152">
        <v>9</v>
      </c>
      <c r="B15" s="7" t="s">
        <v>164</v>
      </c>
      <c r="C15" s="87">
        <v>0</v>
      </c>
      <c r="D15" s="87">
        <v>0</v>
      </c>
      <c r="E15" s="87">
        <v>0</v>
      </c>
      <c r="F15" s="87">
        <v>0</v>
      </c>
      <c r="G15" s="87">
        <v>0</v>
      </c>
      <c r="H15" s="87">
        <v>85388.623993485002</v>
      </c>
      <c r="I15" s="87">
        <v>3652.6957915859998</v>
      </c>
      <c r="J15" s="87">
        <v>0</v>
      </c>
      <c r="K15" s="87">
        <v>0</v>
      </c>
      <c r="L15" s="87">
        <v>31310.4865935608</v>
      </c>
      <c r="M15" s="87">
        <v>0</v>
      </c>
      <c r="N15" s="87">
        <v>0</v>
      </c>
      <c r="O15" s="87">
        <v>0</v>
      </c>
      <c r="P15" s="87">
        <v>0</v>
      </c>
      <c r="Q15" s="87">
        <v>0</v>
      </c>
      <c r="R15" s="87">
        <f t="shared" si="0"/>
        <v>120351.80637863179</v>
      </c>
      <c r="S15" s="83">
        <v>0</v>
      </c>
    </row>
    <row r="16" spans="1:19">
      <c r="A16" s="152">
        <v>10</v>
      </c>
      <c r="B16" s="7" t="s">
        <v>165</v>
      </c>
      <c r="C16" s="87">
        <v>0</v>
      </c>
      <c r="D16" s="87">
        <v>0</v>
      </c>
      <c r="E16" s="87">
        <v>0</v>
      </c>
      <c r="F16" s="87">
        <v>0</v>
      </c>
      <c r="G16" s="87">
        <v>0</v>
      </c>
      <c r="H16" s="87">
        <v>0</v>
      </c>
      <c r="I16" s="87">
        <v>0</v>
      </c>
      <c r="J16" s="87">
        <v>0</v>
      </c>
      <c r="K16" s="87">
        <v>0</v>
      </c>
      <c r="L16" s="87">
        <v>1308.60578400145</v>
      </c>
      <c r="M16" s="87">
        <v>73.5924816782899</v>
      </c>
      <c r="N16" s="87">
        <v>0</v>
      </c>
      <c r="O16" s="87">
        <v>0</v>
      </c>
      <c r="P16" s="87">
        <v>0</v>
      </c>
      <c r="Q16" s="87">
        <v>0</v>
      </c>
      <c r="R16" s="87">
        <f t="shared" si="0"/>
        <v>1382.19826567974</v>
      </c>
      <c r="S16" s="83">
        <v>0</v>
      </c>
    </row>
    <row r="17" spans="1:19">
      <c r="A17" s="152">
        <v>11</v>
      </c>
      <c r="B17" s="7" t="s">
        <v>166</v>
      </c>
      <c r="C17" s="87">
        <v>0</v>
      </c>
      <c r="D17" s="87">
        <v>0</v>
      </c>
      <c r="E17" s="87">
        <v>0</v>
      </c>
      <c r="F17" s="87">
        <v>0</v>
      </c>
      <c r="G17" s="87">
        <v>0</v>
      </c>
      <c r="H17" s="87">
        <v>0</v>
      </c>
      <c r="I17" s="87">
        <v>0</v>
      </c>
      <c r="J17" s="87">
        <v>0</v>
      </c>
      <c r="K17" s="87">
        <v>0</v>
      </c>
      <c r="L17" s="87">
        <v>0</v>
      </c>
      <c r="M17" s="87">
        <v>1328.5218993030901</v>
      </c>
      <c r="N17" s="87">
        <v>0</v>
      </c>
      <c r="O17" s="87">
        <v>0</v>
      </c>
      <c r="P17" s="87">
        <v>0</v>
      </c>
      <c r="Q17" s="87">
        <v>0</v>
      </c>
      <c r="R17" s="87">
        <f t="shared" si="0"/>
        <v>1328.5218993030901</v>
      </c>
      <c r="S17" s="83">
        <v>0</v>
      </c>
    </row>
    <row r="18" spans="1:19">
      <c r="A18" s="152">
        <v>12</v>
      </c>
      <c r="B18" s="7" t="s">
        <v>167</v>
      </c>
      <c r="C18" s="87">
        <v>0</v>
      </c>
      <c r="D18" s="87">
        <v>0</v>
      </c>
      <c r="E18" s="87">
        <v>0</v>
      </c>
      <c r="F18" s="87">
        <v>18854.970132837701</v>
      </c>
      <c r="G18" s="87">
        <v>0</v>
      </c>
      <c r="H18" s="87">
        <v>0</v>
      </c>
      <c r="I18" s="87">
        <v>0</v>
      </c>
      <c r="J18" s="87">
        <v>0</v>
      </c>
      <c r="K18" s="87">
        <v>0</v>
      </c>
      <c r="L18" s="87">
        <v>0</v>
      </c>
      <c r="M18" s="87">
        <v>0</v>
      </c>
      <c r="N18" s="87">
        <v>0</v>
      </c>
      <c r="O18" s="87">
        <v>0</v>
      </c>
      <c r="P18" s="87">
        <v>0</v>
      </c>
      <c r="Q18" s="87">
        <v>0</v>
      </c>
      <c r="R18" s="87">
        <f>SUM(C18:Q18)</f>
        <v>18854.970132837701</v>
      </c>
      <c r="S18" s="83">
        <v>0</v>
      </c>
    </row>
    <row r="19" spans="1:19">
      <c r="A19" s="153">
        <v>13</v>
      </c>
      <c r="B19" s="7" t="s">
        <v>168</v>
      </c>
      <c r="C19" s="138">
        <v>0</v>
      </c>
      <c r="D19" s="138">
        <v>0</v>
      </c>
      <c r="E19" s="138">
        <v>0</v>
      </c>
      <c r="F19" s="138">
        <v>0</v>
      </c>
      <c r="G19" s="138">
        <v>0</v>
      </c>
      <c r="H19" s="138">
        <v>0</v>
      </c>
      <c r="I19" s="138">
        <v>0</v>
      </c>
      <c r="J19" s="138">
        <v>0</v>
      </c>
      <c r="K19" s="138">
        <v>0</v>
      </c>
      <c r="L19" s="138">
        <v>0</v>
      </c>
      <c r="M19" s="138">
        <v>0</v>
      </c>
      <c r="N19" s="138">
        <v>0</v>
      </c>
      <c r="O19" s="138">
        <v>0</v>
      </c>
      <c r="P19" s="138">
        <v>0</v>
      </c>
      <c r="Q19" s="138">
        <v>0</v>
      </c>
      <c r="R19" s="138">
        <f t="shared" si="0"/>
        <v>0</v>
      </c>
      <c r="S19" s="83">
        <v>0</v>
      </c>
    </row>
    <row r="20" spans="1:19">
      <c r="A20" s="152">
        <v>14</v>
      </c>
      <c r="B20" s="7" t="s">
        <v>180</v>
      </c>
      <c r="C20" s="87">
        <v>20.397560666375998</v>
      </c>
      <c r="D20" s="138">
        <v>0</v>
      </c>
      <c r="E20" s="138">
        <v>0</v>
      </c>
      <c r="F20" s="87">
        <v>21.2732976528</v>
      </c>
      <c r="G20" s="138">
        <v>0</v>
      </c>
      <c r="H20" s="138">
        <v>0</v>
      </c>
      <c r="I20" s="138">
        <v>0</v>
      </c>
      <c r="J20" s="138">
        <v>0</v>
      </c>
      <c r="K20" s="138">
        <v>0</v>
      </c>
      <c r="L20" s="138">
        <v>0</v>
      </c>
      <c r="M20" s="138">
        <v>0</v>
      </c>
      <c r="N20" s="138">
        <v>0</v>
      </c>
      <c r="O20" s="138">
        <v>0</v>
      </c>
      <c r="P20" s="138">
        <v>0</v>
      </c>
      <c r="Q20" s="138">
        <v>0</v>
      </c>
      <c r="R20" s="87">
        <f t="shared" si="0"/>
        <v>41.670858319175998</v>
      </c>
      <c r="S20" s="83">
        <v>0</v>
      </c>
    </row>
    <row r="21" spans="1:19">
      <c r="A21" s="152">
        <v>15</v>
      </c>
      <c r="B21" s="7" t="s">
        <v>170</v>
      </c>
      <c r="C21" s="138">
        <v>0</v>
      </c>
      <c r="D21" s="138">
        <v>0</v>
      </c>
      <c r="E21" s="138">
        <v>0</v>
      </c>
      <c r="F21" s="138">
        <v>0</v>
      </c>
      <c r="G21" s="138">
        <v>0</v>
      </c>
      <c r="H21" s="138">
        <v>0</v>
      </c>
      <c r="I21" s="138">
        <v>0</v>
      </c>
      <c r="J21" s="138">
        <v>0</v>
      </c>
      <c r="K21" s="138">
        <v>0</v>
      </c>
      <c r="L21" s="87">
        <v>286.53383399329999</v>
      </c>
      <c r="M21" s="138">
        <v>0</v>
      </c>
      <c r="N21" s="87">
        <v>727.17152996259995</v>
      </c>
      <c r="O21" s="138">
        <v>0</v>
      </c>
      <c r="P21" s="138">
        <v>0</v>
      </c>
      <c r="Q21" s="138">
        <v>0</v>
      </c>
      <c r="R21" s="87">
        <f t="shared" si="0"/>
        <v>1013.7053639558999</v>
      </c>
      <c r="S21" s="83">
        <v>0</v>
      </c>
    </row>
    <row r="22" spans="1:19">
      <c r="A22" s="152">
        <v>16</v>
      </c>
      <c r="B22" s="7" t="s">
        <v>171</v>
      </c>
      <c r="C22" s="87">
        <v>0</v>
      </c>
      <c r="D22" s="87">
        <v>0</v>
      </c>
      <c r="E22" s="87">
        <v>0</v>
      </c>
      <c r="F22" s="87">
        <v>0</v>
      </c>
      <c r="G22" s="87">
        <v>0</v>
      </c>
      <c r="H22" s="87">
        <v>0</v>
      </c>
      <c r="I22" s="87">
        <v>0</v>
      </c>
      <c r="J22" s="87">
        <v>0</v>
      </c>
      <c r="K22" s="87">
        <v>0</v>
      </c>
      <c r="L22" s="87">
        <v>729.15591711227205</v>
      </c>
      <c r="M22" s="138">
        <v>0</v>
      </c>
      <c r="N22" s="87">
        <v>11.435948079999999</v>
      </c>
      <c r="O22" s="138">
        <v>0</v>
      </c>
      <c r="P22" s="138">
        <v>0</v>
      </c>
      <c r="Q22" s="138">
        <v>0</v>
      </c>
      <c r="R22" s="87">
        <f t="shared" si="0"/>
        <v>740.59186519227205</v>
      </c>
      <c r="S22" s="83">
        <v>0</v>
      </c>
    </row>
    <row r="23" spans="1:19">
      <c r="A23" s="154">
        <v>17</v>
      </c>
      <c r="B23" s="17" t="s">
        <v>172</v>
      </c>
      <c r="C23" s="139">
        <v>11288.525105547002</v>
      </c>
      <c r="D23" s="140">
        <v>0</v>
      </c>
      <c r="E23" s="140">
        <v>0</v>
      </c>
      <c r="F23" s="139">
        <v>18876.2434304905</v>
      </c>
      <c r="G23" s="139">
        <v>542.10477095898102</v>
      </c>
      <c r="H23" s="139">
        <v>85388.623993485002</v>
      </c>
      <c r="I23" s="139">
        <v>3658.3317593294628</v>
      </c>
      <c r="J23" s="140">
        <v>0</v>
      </c>
      <c r="K23" s="139">
        <v>17386.849572995314</v>
      </c>
      <c r="L23" s="139">
        <v>40599.505821404833</v>
      </c>
      <c r="M23" s="139">
        <v>1402.11438098138</v>
      </c>
      <c r="N23" s="139">
        <v>738.60747804260006</v>
      </c>
      <c r="O23" s="140">
        <v>0</v>
      </c>
      <c r="P23" s="140">
        <v>0</v>
      </c>
      <c r="Q23" s="140">
        <v>0</v>
      </c>
      <c r="R23" s="139">
        <f t="shared" si="0"/>
        <v>179880.90631323506</v>
      </c>
      <c r="S23" s="83">
        <v>0</v>
      </c>
    </row>
    <row r="24" spans="1:19">
      <c r="R24"/>
    </row>
    <row r="25" spans="1:19">
      <c r="R25"/>
    </row>
    <row r="26" spans="1:19" ht="33.6">
      <c r="B26" s="270"/>
      <c r="R26"/>
    </row>
    <row r="27" spans="1:19">
      <c r="R27"/>
    </row>
    <row r="28" spans="1:19">
      <c r="R28"/>
    </row>
    <row r="29" spans="1:19">
      <c r="R29"/>
    </row>
  </sheetData>
  <mergeCells count="5">
    <mergeCell ref="A4:A6"/>
    <mergeCell ref="C4:Q4"/>
    <mergeCell ref="R4:R5"/>
    <mergeCell ref="S4:S5"/>
    <mergeCell ref="B5:B6"/>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967AE-30D9-4CAA-B97E-1762E5CCFABC}">
  <dimension ref="A1:J16"/>
  <sheetViews>
    <sheetView showGridLines="0" zoomScaleNormal="100" workbookViewId="0">
      <selection activeCell="C8" sqref="C8"/>
    </sheetView>
  </sheetViews>
  <sheetFormatPr baseColWidth="10" defaultColWidth="11.44140625" defaultRowHeight="14.4"/>
  <cols>
    <col min="1" max="1" width="11.88671875" customWidth="1"/>
    <col min="2" max="2" width="33.109375" customWidth="1"/>
    <col min="3" max="10" width="21.6640625" customWidth="1"/>
  </cols>
  <sheetData>
    <row r="1" spans="1:10" ht="25.8">
      <c r="A1" s="151" t="s">
        <v>1122</v>
      </c>
    </row>
    <row r="3" spans="1:10">
      <c r="B3" s="239"/>
    </row>
    <row r="4" spans="1:10">
      <c r="A4" s="240"/>
      <c r="B4" s="241"/>
      <c r="C4" s="635" t="s">
        <v>116</v>
      </c>
      <c r="D4" s="635" t="s">
        <v>117</v>
      </c>
      <c r="E4" s="635" t="s">
        <v>118</v>
      </c>
      <c r="F4" s="635" t="s">
        <v>119</v>
      </c>
      <c r="G4" s="635" t="s">
        <v>120</v>
      </c>
      <c r="H4" s="635" t="s">
        <v>121</v>
      </c>
      <c r="I4" s="635" t="s">
        <v>111</v>
      </c>
      <c r="J4" s="635" t="s">
        <v>122</v>
      </c>
    </row>
    <row r="5" spans="1:10" ht="42">
      <c r="A5" s="240"/>
      <c r="B5" s="241"/>
      <c r="C5" s="146" t="s">
        <v>782</v>
      </c>
      <c r="D5" s="147" t="s">
        <v>783</v>
      </c>
      <c r="E5" s="146" t="s">
        <v>784</v>
      </c>
      <c r="F5" s="147" t="s">
        <v>1030</v>
      </c>
      <c r="G5" s="147" t="s">
        <v>785</v>
      </c>
      <c r="H5" s="147" t="s">
        <v>786</v>
      </c>
      <c r="I5" s="147" t="s">
        <v>787</v>
      </c>
      <c r="J5" s="147" t="s">
        <v>154</v>
      </c>
    </row>
    <row r="6" spans="1:10" ht="28.8">
      <c r="A6" s="9" t="s">
        <v>788</v>
      </c>
      <c r="B6" s="3" t="s">
        <v>789</v>
      </c>
      <c r="C6" s="87">
        <v>0</v>
      </c>
      <c r="D6" s="87">
        <v>0</v>
      </c>
      <c r="E6" s="274"/>
      <c r="F6" s="9" t="s">
        <v>790</v>
      </c>
      <c r="G6" s="87">
        <v>0</v>
      </c>
      <c r="H6" s="87">
        <v>0</v>
      </c>
      <c r="I6" s="87">
        <v>0</v>
      </c>
      <c r="J6" s="87">
        <v>0</v>
      </c>
    </row>
    <row r="7" spans="1:10">
      <c r="A7" s="9" t="s">
        <v>791</v>
      </c>
      <c r="B7" s="3" t="s">
        <v>792</v>
      </c>
      <c r="C7" s="87">
        <v>0</v>
      </c>
      <c r="D7" s="87">
        <v>0</v>
      </c>
      <c r="E7" s="275"/>
      <c r="F7" s="9" t="s">
        <v>790</v>
      </c>
      <c r="G7" s="87">
        <v>0</v>
      </c>
      <c r="H7" s="87">
        <v>0</v>
      </c>
      <c r="I7" s="87">
        <v>0</v>
      </c>
      <c r="J7" s="87">
        <v>0</v>
      </c>
    </row>
    <row r="8" spans="1:10">
      <c r="A8" s="9">
        <v>1</v>
      </c>
      <c r="B8" s="3" t="s">
        <v>793</v>
      </c>
      <c r="C8" s="87">
        <v>328.42848989010002</v>
      </c>
      <c r="D8" s="87">
        <v>552.32585290586496</v>
      </c>
      <c r="E8" s="274"/>
      <c r="F8" s="9" t="s">
        <v>790</v>
      </c>
      <c r="G8" s="87">
        <v>7482.32889451136</v>
      </c>
      <c r="H8" s="87">
        <v>1233.05607991435</v>
      </c>
      <c r="I8" s="87">
        <v>1233.05607991435</v>
      </c>
      <c r="J8" s="87">
        <v>380.372868354177</v>
      </c>
    </row>
    <row r="9" spans="1:10">
      <c r="A9" s="9">
        <v>2</v>
      </c>
      <c r="B9" s="276" t="s">
        <v>794</v>
      </c>
      <c r="C9" s="274"/>
      <c r="D9" s="274"/>
      <c r="E9" s="87">
        <v>0</v>
      </c>
      <c r="F9" s="87">
        <v>0</v>
      </c>
      <c r="G9" s="87">
        <v>0</v>
      </c>
      <c r="H9" s="87">
        <v>0</v>
      </c>
      <c r="I9" s="87">
        <v>0</v>
      </c>
      <c r="J9" s="87">
        <v>0</v>
      </c>
    </row>
    <row r="10" spans="1:10" ht="28.8">
      <c r="A10" s="9" t="s">
        <v>795</v>
      </c>
      <c r="B10" s="277" t="s">
        <v>796</v>
      </c>
      <c r="C10" s="274"/>
      <c r="D10" s="274"/>
      <c r="E10" s="87">
        <v>0</v>
      </c>
      <c r="F10" s="274"/>
      <c r="G10" s="87">
        <v>0</v>
      </c>
      <c r="H10" s="87">
        <v>0</v>
      </c>
      <c r="I10" s="87">
        <v>0</v>
      </c>
      <c r="J10" s="87">
        <v>0</v>
      </c>
    </row>
    <row r="11" spans="1:10" ht="28.8">
      <c r="A11" s="9" t="s">
        <v>797</v>
      </c>
      <c r="B11" s="277" t="s">
        <v>798</v>
      </c>
      <c r="C11" s="274"/>
      <c r="D11" s="274"/>
      <c r="E11" s="87">
        <v>0</v>
      </c>
      <c r="F11" s="274"/>
      <c r="G11" s="87">
        <v>0</v>
      </c>
      <c r="H11" s="87">
        <v>0</v>
      </c>
      <c r="I11" s="87">
        <v>0</v>
      </c>
      <c r="J11" s="87">
        <v>0</v>
      </c>
    </row>
    <row r="12" spans="1:10" ht="28.8">
      <c r="A12" s="9" t="s">
        <v>799</v>
      </c>
      <c r="B12" s="277" t="s">
        <v>800</v>
      </c>
      <c r="C12" s="274"/>
      <c r="D12" s="274"/>
      <c r="E12" s="87">
        <v>0</v>
      </c>
      <c r="F12" s="274"/>
      <c r="G12" s="87">
        <v>0</v>
      </c>
      <c r="H12" s="87">
        <v>0</v>
      </c>
      <c r="I12" s="87">
        <v>0</v>
      </c>
      <c r="J12" s="87">
        <v>0</v>
      </c>
    </row>
    <row r="13" spans="1:10" ht="28.8">
      <c r="A13" s="9">
        <v>3</v>
      </c>
      <c r="B13" s="276" t="s">
        <v>801</v>
      </c>
      <c r="C13" s="274"/>
      <c r="D13" s="274"/>
      <c r="E13" s="274"/>
      <c r="F13" s="274"/>
      <c r="G13" s="87">
        <v>0</v>
      </c>
      <c r="H13" s="87">
        <v>0</v>
      </c>
      <c r="I13" s="87">
        <v>0</v>
      </c>
      <c r="J13" s="87">
        <v>0</v>
      </c>
    </row>
    <row r="14" spans="1:10" ht="28.8">
      <c r="A14" s="9">
        <v>4</v>
      </c>
      <c r="B14" s="276" t="s">
        <v>802</v>
      </c>
      <c r="C14" s="274"/>
      <c r="D14" s="274"/>
      <c r="E14" s="274"/>
      <c r="F14" s="274"/>
      <c r="G14" s="87">
        <v>0</v>
      </c>
      <c r="H14" s="87">
        <v>4093.5555622399997</v>
      </c>
      <c r="I14" s="87">
        <v>41.432097181013503</v>
      </c>
      <c r="J14" s="87">
        <v>18.950825170226203</v>
      </c>
    </row>
    <row r="15" spans="1:10">
      <c r="A15" s="9">
        <v>5</v>
      </c>
      <c r="B15" s="276" t="s">
        <v>803</v>
      </c>
      <c r="C15" s="274"/>
      <c r="D15" s="274"/>
      <c r="E15" s="274"/>
      <c r="F15" s="274"/>
      <c r="G15" s="87">
        <v>0</v>
      </c>
      <c r="H15" s="87">
        <v>0</v>
      </c>
      <c r="I15" s="87">
        <v>0</v>
      </c>
      <c r="J15" s="87">
        <v>0</v>
      </c>
    </row>
    <row r="16" spans="1:10">
      <c r="A16" s="9">
        <v>6</v>
      </c>
      <c r="B16" s="278" t="s">
        <v>145</v>
      </c>
      <c r="C16" s="274"/>
      <c r="D16" s="274"/>
      <c r="E16" s="274"/>
      <c r="F16" s="274"/>
      <c r="G16" s="87">
        <v>7482.32889451136</v>
      </c>
      <c r="H16" s="87">
        <v>5326.6116421543502</v>
      </c>
      <c r="I16" s="87">
        <v>1274.48817709536</v>
      </c>
      <c r="J16" s="87">
        <v>399.32369352440298</v>
      </c>
    </row>
  </sheetData>
  <mergeCells count="1">
    <mergeCell ref="C4:J4"/>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57A51-2FFC-4541-A96F-0D02F6455AB6}">
  <dimension ref="A1:D12"/>
  <sheetViews>
    <sheetView showGridLines="0" workbookViewId="0">
      <selection activeCell="D12" sqref="D12"/>
    </sheetView>
  </sheetViews>
  <sheetFormatPr baseColWidth="10" defaultColWidth="11.44140625" defaultRowHeight="14.4"/>
  <cols>
    <col min="2" max="2" width="81.6640625" customWidth="1"/>
    <col min="3" max="3" width="28.88671875" customWidth="1"/>
    <col min="4" max="4" width="37.109375" customWidth="1"/>
  </cols>
  <sheetData>
    <row r="1" spans="1:4" ht="25.8">
      <c r="A1" s="151" t="s">
        <v>811</v>
      </c>
      <c r="B1" s="151"/>
      <c r="C1" s="151"/>
      <c r="D1" s="151"/>
    </row>
    <row r="3" spans="1:4" ht="21">
      <c r="A3" s="234"/>
    </row>
    <row r="4" spans="1:4">
      <c r="A4" s="638"/>
      <c r="B4" s="639"/>
      <c r="C4" s="146" t="s">
        <v>116</v>
      </c>
      <c r="D4" s="146" t="s">
        <v>117</v>
      </c>
    </row>
    <row r="5" spans="1:4" ht="15.6" customHeight="1">
      <c r="A5" s="640"/>
      <c r="B5" s="641"/>
      <c r="C5" s="281" t="s">
        <v>804</v>
      </c>
      <c r="D5" s="281" t="s">
        <v>154</v>
      </c>
    </row>
    <row r="6" spans="1:4">
      <c r="A6" s="642"/>
      <c r="B6" s="643"/>
      <c r="C6" s="282"/>
      <c r="D6" s="282"/>
    </row>
    <row r="7" spans="1:4">
      <c r="A7" s="276">
        <v>1</v>
      </c>
      <c r="B7" s="3" t="s">
        <v>805</v>
      </c>
      <c r="C7" s="87">
        <v>0</v>
      </c>
      <c r="D7" s="87">
        <v>0</v>
      </c>
    </row>
    <row r="8" spans="1:4">
      <c r="A8" s="276">
        <v>2</v>
      </c>
      <c r="B8" s="3" t="s">
        <v>806</v>
      </c>
      <c r="C8" s="283"/>
      <c r="D8" s="87">
        <v>0</v>
      </c>
    </row>
    <row r="9" spans="1:4">
      <c r="A9" s="276">
        <v>3</v>
      </c>
      <c r="B9" s="3" t="s">
        <v>807</v>
      </c>
      <c r="C9" s="283"/>
      <c r="D9" s="87">
        <v>0</v>
      </c>
    </row>
    <row r="10" spans="1:4">
      <c r="A10" s="276">
        <v>4</v>
      </c>
      <c r="B10" s="3" t="s">
        <v>808</v>
      </c>
      <c r="C10" s="87">
        <v>796.53203729226993</v>
      </c>
      <c r="D10" s="87">
        <v>521.232901973396</v>
      </c>
    </row>
    <row r="11" spans="1:4">
      <c r="A11" s="279" t="s">
        <v>809</v>
      </c>
      <c r="B11" s="280" t="s">
        <v>1031</v>
      </c>
      <c r="C11" s="87">
        <v>0</v>
      </c>
      <c r="D11" s="87">
        <v>0</v>
      </c>
    </row>
    <row r="12" spans="1:4">
      <c r="A12" s="276">
        <v>5</v>
      </c>
      <c r="B12" s="4" t="s">
        <v>810</v>
      </c>
      <c r="C12" s="87">
        <v>796.53203729226993</v>
      </c>
      <c r="D12" s="87">
        <v>521.232901973396</v>
      </c>
    </row>
  </sheetData>
  <mergeCells count="1">
    <mergeCell ref="A4:B6"/>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956B4-AA99-4E04-BFD6-68347D0A70CA}">
  <dimension ref="A1:N17"/>
  <sheetViews>
    <sheetView showGridLines="0" workbookViewId="0">
      <selection activeCell="J28" sqref="J28"/>
    </sheetView>
  </sheetViews>
  <sheetFormatPr baseColWidth="10" defaultColWidth="11.44140625" defaultRowHeight="14.4"/>
  <cols>
    <col min="1" max="1" width="11.109375" customWidth="1"/>
    <col min="2" max="2" width="36.5546875" customWidth="1"/>
    <col min="3" max="14" width="14.33203125" customWidth="1"/>
  </cols>
  <sheetData>
    <row r="1" spans="1:14" ht="25.8">
      <c r="A1" s="151" t="s">
        <v>816</v>
      </c>
    </row>
    <row r="3" spans="1:14">
      <c r="A3" s="37"/>
      <c r="N3" s="26"/>
    </row>
    <row r="4" spans="1:14">
      <c r="A4" s="646"/>
      <c r="B4" s="281" t="s">
        <v>812</v>
      </c>
      <c r="C4" s="146" t="s">
        <v>173</v>
      </c>
      <c r="D4" s="146"/>
      <c r="E4" s="146"/>
      <c r="F4" s="146"/>
      <c r="G4" s="146"/>
      <c r="H4" s="146"/>
      <c r="I4" s="146"/>
      <c r="J4" s="146"/>
      <c r="K4" s="146"/>
      <c r="L4" s="146"/>
      <c r="M4" s="146"/>
      <c r="N4" s="146"/>
    </row>
    <row r="5" spans="1:14">
      <c r="A5" s="647"/>
      <c r="B5" s="644"/>
      <c r="C5" s="281" t="s">
        <v>116</v>
      </c>
      <c r="D5" s="281" t="s">
        <v>117</v>
      </c>
      <c r="E5" s="281" t="s">
        <v>118</v>
      </c>
      <c r="F5" s="281" t="s">
        <v>119</v>
      </c>
      <c r="G5" s="281" t="s">
        <v>120</v>
      </c>
      <c r="H5" s="281" t="s">
        <v>121</v>
      </c>
      <c r="I5" s="281" t="s">
        <v>111</v>
      </c>
      <c r="J5" s="281" t="s">
        <v>122</v>
      </c>
      <c r="K5" s="281" t="s">
        <v>123</v>
      </c>
      <c r="L5" s="281" t="s">
        <v>124</v>
      </c>
      <c r="M5" s="281" t="s">
        <v>125</v>
      </c>
      <c r="N5" s="373" t="s">
        <v>126</v>
      </c>
    </row>
    <row r="6" spans="1:14" ht="28.8">
      <c r="A6" s="648"/>
      <c r="B6" s="645"/>
      <c r="C6" s="146">
        <v>0</v>
      </c>
      <c r="D6" s="146">
        <v>0.02</v>
      </c>
      <c r="E6" s="146">
        <v>0.04</v>
      </c>
      <c r="F6" s="146">
        <v>0.1</v>
      </c>
      <c r="G6" s="146">
        <v>0.2</v>
      </c>
      <c r="H6" s="146">
        <v>0.5</v>
      </c>
      <c r="I6" s="146">
        <v>0.7</v>
      </c>
      <c r="J6" s="146">
        <v>0.75</v>
      </c>
      <c r="K6" s="146">
        <v>1</v>
      </c>
      <c r="L6" s="146">
        <v>1.5</v>
      </c>
      <c r="M6" s="146" t="s">
        <v>175</v>
      </c>
      <c r="N6" s="146" t="s">
        <v>813</v>
      </c>
    </row>
    <row r="7" spans="1:14">
      <c r="A7" s="240">
        <v>1</v>
      </c>
      <c r="B7" s="245" t="s">
        <v>814</v>
      </c>
      <c r="C7" s="87">
        <v>0</v>
      </c>
      <c r="D7" s="87">
        <v>0</v>
      </c>
      <c r="E7" s="87">
        <v>0</v>
      </c>
      <c r="F7" s="87">
        <v>0</v>
      </c>
      <c r="G7" s="87">
        <v>0</v>
      </c>
      <c r="H7" s="87">
        <v>0</v>
      </c>
      <c r="I7" s="87">
        <v>0</v>
      </c>
      <c r="J7" s="87">
        <v>0</v>
      </c>
      <c r="K7" s="87">
        <v>0</v>
      </c>
      <c r="L7" s="87">
        <v>0</v>
      </c>
      <c r="M7" s="87">
        <v>0</v>
      </c>
      <c r="N7" s="87">
        <f>SUM(C7:M7)</f>
        <v>0</v>
      </c>
    </row>
    <row r="8" spans="1:14">
      <c r="A8" s="240">
        <v>2</v>
      </c>
      <c r="B8" s="245" t="s">
        <v>815</v>
      </c>
      <c r="C8" s="87">
        <v>0</v>
      </c>
      <c r="D8" s="87">
        <v>0</v>
      </c>
      <c r="E8" s="87">
        <v>0</v>
      </c>
      <c r="F8" s="87">
        <v>0</v>
      </c>
      <c r="G8" s="87">
        <v>3.1367663444230298</v>
      </c>
      <c r="H8" s="87">
        <v>0</v>
      </c>
      <c r="I8" s="87">
        <v>0</v>
      </c>
      <c r="J8" s="87">
        <v>0</v>
      </c>
      <c r="K8" s="87">
        <v>4.4569499214772499</v>
      </c>
      <c r="L8" s="87">
        <v>0</v>
      </c>
      <c r="M8" s="87">
        <v>0</v>
      </c>
      <c r="N8" s="87">
        <f t="shared" ref="N8:N17" si="0">SUM(C8:M8)</f>
        <v>7.5937162659002801</v>
      </c>
    </row>
    <row r="9" spans="1:14">
      <c r="A9" s="240">
        <v>3</v>
      </c>
      <c r="B9" s="245" t="s">
        <v>158</v>
      </c>
      <c r="C9" s="87">
        <v>0</v>
      </c>
      <c r="D9" s="87">
        <v>0</v>
      </c>
      <c r="E9" s="87">
        <v>0</v>
      </c>
      <c r="F9" s="87">
        <v>0</v>
      </c>
      <c r="G9" s="87">
        <v>0</v>
      </c>
      <c r="H9" s="87">
        <v>0</v>
      </c>
      <c r="I9" s="87">
        <v>0</v>
      </c>
      <c r="J9" s="87">
        <v>0</v>
      </c>
      <c r="K9" s="87">
        <v>0</v>
      </c>
      <c r="L9" s="87">
        <v>0</v>
      </c>
      <c r="M9" s="87">
        <v>0</v>
      </c>
      <c r="N9" s="87">
        <f t="shared" ref="N9" si="1">SUM(C9:M9)</f>
        <v>0</v>
      </c>
    </row>
    <row r="10" spans="1:14">
      <c r="A10" s="240">
        <v>4</v>
      </c>
      <c r="B10" s="245" t="s">
        <v>159</v>
      </c>
      <c r="C10" s="87">
        <v>0</v>
      </c>
      <c r="D10" s="87">
        <v>0</v>
      </c>
      <c r="E10" s="87">
        <v>0</v>
      </c>
      <c r="F10" s="87">
        <v>0</v>
      </c>
      <c r="G10" s="87">
        <v>0</v>
      </c>
      <c r="H10" s="87">
        <v>0</v>
      </c>
      <c r="I10" s="87">
        <v>0</v>
      </c>
      <c r="J10" s="87">
        <v>0</v>
      </c>
      <c r="K10" s="87">
        <v>0</v>
      </c>
      <c r="L10" s="87">
        <v>0</v>
      </c>
      <c r="M10" s="87">
        <v>0</v>
      </c>
      <c r="N10" s="87">
        <f t="shared" si="0"/>
        <v>0</v>
      </c>
    </row>
    <row r="11" spans="1:14">
      <c r="A11" s="240">
        <v>5</v>
      </c>
      <c r="B11" s="245" t="s">
        <v>160</v>
      </c>
      <c r="C11" s="87">
        <f>0</f>
        <v>0</v>
      </c>
      <c r="D11" s="87">
        <f>0</f>
        <v>0</v>
      </c>
      <c r="E11" s="87">
        <f>0</f>
        <v>0</v>
      </c>
      <c r="F11" s="87">
        <f>0</f>
        <v>0</v>
      </c>
      <c r="G11" s="87">
        <f>0</f>
        <v>0</v>
      </c>
      <c r="H11" s="87">
        <f>0</f>
        <v>0</v>
      </c>
      <c r="I11" s="87">
        <f>0</f>
        <v>0</v>
      </c>
      <c r="J11" s="87">
        <f>0</f>
        <v>0</v>
      </c>
      <c r="K11" s="87">
        <f>0</f>
        <v>0</v>
      </c>
      <c r="L11" s="87">
        <f>0</f>
        <v>0</v>
      </c>
      <c r="M11" s="87">
        <f>0</f>
        <v>0</v>
      </c>
      <c r="N11" s="87">
        <f t="shared" si="0"/>
        <v>0</v>
      </c>
    </row>
    <row r="12" spans="1:14">
      <c r="A12" s="240">
        <v>6</v>
      </c>
      <c r="B12" s="245" t="s">
        <v>161</v>
      </c>
      <c r="C12" s="87">
        <v>0</v>
      </c>
      <c r="D12" s="87">
        <v>0</v>
      </c>
      <c r="E12" s="87">
        <v>267.89444560190702</v>
      </c>
      <c r="F12" s="87">
        <v>0</v>
      </c>
      <c r="G12" s="87">
        <v>581.36490039519504</v>
      </c>
      <c r="H12" s="87">
        <v>249.00551781218698</v>
      </c>
      <c r="I12" s="87">
        <v>0</v>
      </c>
      <c r="J12" s="87">
        <v>0</v>
      </c>
      <c r="K12" s="87">
        <v>0</v>
      </c>
      <c r="L12" s="87">
        <v>0</v>
      </c>
      <c r="M12" s="87">
        <v>996.02207124874792</v>
      </c>
      <c r="N12" s="87">
        <f t="shared" si="0"/>
        <v>2094.2869350580368</v>
      </c>
    </row>
    <row r="13" spans="1:14">
      <c r="A13" s="240">
        <v>7</v>
      </c>
      <c r="B13" s="245" t="s">
        <v>162</v>
      </c>
      <c r="C13" s="87">
        <v>0</v>
      </c>
      <c r="D13" s="87">
        <v>0</v>
      </c>
      <c r="E13" s="87">
        <v>0</v>
      </c>
      <c r="F13" s="87">
        <v>0</v>
      </c>
      <c r="G13" s="87">
        <v>0</v>
      </c>
      <c r="H13" s="87">
        <v>0</v>
      </c>
      <c r="I13" s="87">
        <v>0</v>
      </c>
      <c r="J13" s="87">
        <v>0</v>
      </c>
      <c r="K13" s="87">
        <v>156.49519550578901</v>
      </c>
      <c r="L13" s="87">
        <v>0</v>
      </c>
      <c r="M13" s="87">
        <v>0</v>
      </c>
      <c r="N13" s="87">
        <f t="shared" si="0"/>
        <v>156.49519550578901</v>
      </c>
    </row>
    <row r="14" spans="1:14">
      <c r="A14" s="240">
        <v>8</v>
      </c>
      <c r="B14" s="245" t="s">
        <v>163</v>
      </c>
      <c r="C14" s="87">
        <v>0</v>
      </c>
      <c r="D14" s="87">
        <v>0</v>
      </c>
      <c r="E14" s="87">
        <v>0</v>
      </c>
      <c r="F14" s="87">
        <v>0</v>
      </c>
      <c r="G14" s="87">
        <v>0</v>
      </c>
      <c r="H14" s="87">
        <v>0</v>
      </c>
      <c r="I14" s="87">
        <v>0</v>
      </c>
      <c r="J14" s="87">
        <v>12.134401514385502</v>
      </c>
      <c r="K14" s="87">
        <v>0</v>
      </c>
      <c r="L14" s="87">
        <v>0</v>
      </c>
      <c r="M14" s="87">
        <v>0</v>
      </c>
      <c r="N14" s="87">
        <f t="shared" si="0"/>
        <v>12.134401514385502</v>
      </c>
    </row>
    <row r="15" spans="1:14">
      <c r="A15" s="240">
        <v>9</v>
      </c>
      <c r="B15" s="245" t="s">
        <v>168</v>
      </c>
      <c r="C15" s="87">
        <f>0</f>
        <v>0</v>
      </c>
      <c r="D15" s="87">
        <f>0</f>
        <v>0</v>
      </c>
      <c r="E15" s="87">
        <f>0</f>
        <v>0</v>
      </c>
      <c r="F15" s="87">
        <f>0</f>
        <v>0</v>
      </c>
      <c r="G15" s="87">
        <f>0</f>
        <v>0</v>
      </c>
      <c r="H15" s="87">
        <f>0</f>
        <v>0</v>
      </c>
      <c r="I15" s="87">
        <f>0</f>
        <v>0</v>
      </c>
      <c r="J15" s="87">
        <f>0</f>
        <v>0</v>
      </c>
      <c r="K15" s="87">
        <f>0</f>
        <v>0</v>
      </c>
      <c r="L15" s="87">
        <f>0</f>
        <v>0</v>
      </c>
      <c r="M15" s="87">
        <f>0</f>
        <v>0</v>
      </c>
      <c r="N15" s="87">
        <f t="shared" si="0"/>
        <v>0</v>
      </c>
    </row>
    <row r="16" spans="1:14">
      <c r="A16" s="240">
        <v>10</v>
      </c>
      <c r="B16" s="245" t="s">
        <v>171</v>
      </c>
      <c r="C16" s="87">
        <v>0</v>
      </c>
      <c r="D16" s="87">
        <v>0</v>
      </c>
      <c r="E16" s="87">
        <v>0</v>
      </c>
      <c r="F16" s="87">
        <v>0</v>
      </c>
      <c r="G16" s="87">
        <v>0</v>
      </c>
      <c r="H16" s="87">
        <v>0</v>
      </c>
      <c r="I16" s="87">
        <v>0</v>
      </c>
      <c r="J16" s="87">
        <v>0</v>
      </c>
      <c r="K16" s="87">
        <v>0</v>
      </c>
      <c r="L16" s="87">
        <v>0</v>
      </c>
      <c r="M16" s="87">
        <v>0</v>
      </c>
      <c r="N16" s="87">
        <f t="shared" si="0"/>
        <v>0</v>
      </c>
    </row>
    <row r="17" spans="1:14">
      <c r="A17" s="240">
        <v>11</v>
      </c>
      <c r="B17" s="246" t="s">
        <v>131</v>
      </c>
      <c r="C17" s="87">
        <v>0</v>
      </c>
      <c r="D17" s="87">
        <v>0</v>
      </c>
      <c r="E17" s="87">
        <v>267.89444560190702</v>
      </c>
      <c r="F17" s="87">
        <v>0</v>
      </c>
      <c r="G17" s="87">
        <v>584.50166673961905</v>
      </c>
      <c r="H17" s="87">
        <v>249.00551781218698</v>
      </c>
      <c r="I17" s="87">
        <v>0</v>
      </c>
      <c r="J17" s="87">
        <v>12.134401514385502</v>
      </c>
      <c r="K17" s="87">
        <v>160.952145427266</v>
      </c>
      <c r="L17" s="87">
        <v>0</v>
      </c>
      <c r="M17" s="87">
        <v>996.02207124874792</v>
      </c>
      <c r="N17" s="87">
        <f t="shared" si="0"/>
        <v>2270.5102483441124</v>
      </c>
    </row>
  </sheetData>
  <mergeCells count="2">
    <mergeCell ref="B5:B6"/>
    <mergeCell ref="A4:A6"/>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F7AAB-CBB4-4880-AADA-61E1664B0430}">
  <dimension ref="A1:J16"/>
  <sheetViews>
    <sheetView showGridLines="0" workbookViewId="0">
      <selection activeCell="C8" sqref="C8"/>
    </sheetView>
  </sheetViews>
  <sheetFormatPr baseColWidth="10" defaultColWidth="11.44140625" defaultRowHeight="14.4"/>
  <cols>
    <col min="2" max="2" width="26.33203125" customWidth="1"/>
    <col min="3" max="10" width="18.109375" customWidth="1"/>
  </cols>
  <sheetData>
    <row r="1" spans="1:10" ht="25.8">
      <c r="A1" s="151" t="s">
        <v>1032</v>
      </c>
    </row>
    <row r="2" spans="1:10">
      <c r="A2" s="292" t="s">
        <v>176</v>
      </c>
    </row>
    <row r="4" spans="1:10" ht="14.4" customHeight="1">
      <c r="A4" s="649" t="s">
        <v>824</v>
      </c>
      <c r="B4" s="650"/>
      <c r="C4" s="240" t="s">
        <v>116</v>
      </c>
      <c r="D4" s="240" t="s">
        <v>117</v>
      </c>
      <c r="E4" s="240" t="s">
        <v>118</v>
      </c>
      <c r="F4" s="240" t="s">
        <v>119</v>
      </c>
      <c r="G4" s="240" t="s">
        <v>120</v>
      </c>
      <c r="H4" s="240" t="s">
        <v>121</v>
      </c>
      <c r="I4" s="240" t="s">
        <v>111</v>
      </c>
      <c r="J4" s="240" t="s">
        <v>122</v>
      </c>
    </row>
    <row r="5" spans="1:10" ht="14.4" customHeight="1">
      <c r="A5" s="651"/>
      <c r="B5" s="652"/>
      <c r="C5" s="655" t="s">
        <v>822</v>
      </c>
      <c r="D5" s="656"/>
      <c r="E5" s="656"/>
      <c r="F5" s="657"/>
      <c r="G5" s="655" t="s">
        <v>823</v>
      </c>
      <c r="H5" s="656"/>
      <c r="I5" s="656"/>
      <c r="J5" s="657"/>
    </row>
    <row r="6" spans="1:10" ht="26.4" customHeight="1">
      <c r="A6" s="651"/>
      <c r="B6" s="652"/>
      <c r="C6" s="655" t="s">
        <v>825</v>
      </c>
      <c r="D6" s="657"/>
      <c r="E6" s="655" t="s">
        <v>826</v>
      </c>
      <c r="F6" s="657"/>
      <c r="G6" s="655" t="s">
        <v>825</v>
      </c>
      <c r="H6" s="657"/>
      <c r="I6" s="655" t="s">
        <v>826</v>
      </c>
      <c r="J6" s="657"/>
    </row>
    <row r="7" spans="1:10">
      <c r="A7" s="653"/>
      <c r="B7" s="654"/>
      <c r="C7" s="147" t="s">
        <v>827</v>
      </c>
      <c r="D7" s="147" t="s">
        <v>828</v>
      </c>
      <c r="E7" s="147" t="s">
        <v>827</v>
      </c>
      <c r="F7" s="147" t="s">
        <v>828</v>
      </c>
      <c r="G7" s="147" t="s">
        <v>827</v>
      </c>
      <c r="H7" s="147" t="s">
        <v>828</v>
      </c>
      <c r="I7" s="147" t="s">
        <v>827</v>
      </c>
      <c r="J7" s="147" t="s">
        <v>828</v>
      </c>
    </row>
    <row r="8" spans="1:10">
      <c r="A8" s="172">
        <v>1</v>
      </c>
      <c r="B8" s="242" t="s">
        <v>829</v>
      </c>
      <c r="C8" s="87">
        <v>318.76</v>
      </c>
      <c r="D8" s="87">
        <v>0</v>
      </c>
      <c r="E8" s="87">
        <v>4.3392748799999996</v>
      </c>
      <c r="F8" s="87">
        <v>0</v>
      </c>
      <c r="G8" s="87">
        <v>0</v>
      </c>
      <c r="H8" s="87">
        <v>0</v>
      </c>
      <c r="I8" s="87">
        <v>0</v>
      </c>
      <c r="J8" s="87">
        <v>0</v>
      </c>
    </row>
    <row r="9" spans="1:10">
      <c r="A9" s="172">
        <v>2</v>
      </c>
      <c r="B9" s="242" t="s">
        <v>830</v>
      </c>
      <c r="C9" s="87">
        <v>3177.8861161</v>
      </c>
      <c r="D9" s="87">
        <v>0</v>
      </c>
      <c r="E9" s="87">
        <v>154.93161397999998</v>
      </c>
      <c r="F9" s="87">
        <v>0</v>
      </c>
      <c r="G9" s="87">
        <v>0</v>
      </c>
      <c r="H9" s="87">
        <v>0</v>
      </c>
      <c r="I9" s="87">
        <v>0</v>
      </c>
      <c r="J9" s="87">
        <v>0</v>
      </c>
    </row>
    <row r="10" spans="1:10">
      <c r="A10" s="172">
        <v>3</v>
      </c>
      <c r="B10" s="242" t="s">
        <v>831</v>
      </c>
      <c r="C10" s="87">
        <v>0</v>
      </c>
      <c r="D10" s="87">
        <v>0</v>
      </c>
      <c r="E10" s="87">
        <v>0</v>
      </c>
      <c r="F10" s="87">
        <v>0</v>
      </c>
      <c r="G10" s="87">
        <v>0</v>
      </c>
      <c r="H10" s="87">
        <v>0</v>
      </c>
      <c r="I10" s="87">
        <v>0</v>
      </c>
      <c r="J10" s="87">
        <v>0</v>
      </c>
    </row>
    <row r="11" spans="1:10">
      <c r="A11" s="172">
        <v>4</v>
      </c>
      <c r="B11" s="242" t="s">
        <v>832</v>
      </c>
      <c r="C11" s="87">
        <v>0</v>
      </c>
      <c r="D11" s="87">
        <v>0</v>
      </c>
      <c r="E11" s="87">
        <v>0</v>
      </c>
      <c r="F11" s="87">
        <v>0</v>
      </c>
      <c r="G11" s="87">
        <v>0</v>
      </c>
      <c r="H11" s="87">
        <v>0</v>
      </c>
      <c r="I11" s="87">
        <v>0</v>
      </c>
      <c r="J11" s="87">
        <v>0</v>
      </c>
    </row>
    <row r="12" spans="1:10">
      <c r="A12" s="172">
        <v>5</v>
      </c>
      <c r="B12" s="242" t="s">
        <v>833</v>
      </c>
      <c r="C12" s="87">
        <v>0</v>
      </c>
      <c r="D12" s="87">
        <v>0</v>
      </c>
      <c r="E12" s="87">
        <v>0</v>
      </c>
      <c r="F12" s="87">
        <v>0</v>
      </c>
      <c r="G12" s="87">
        <v>0</v>
      </c>
      <c r="H12" s="87">
        <v>0</v>
      </c>
      <c r="I12" s="87">
        <v>0</v>
      </c>
      <c r="J12" s="87">
        <v>0</v>
      </c>
    </row>
    <row r="13" spans="1:10">
      <c r="A13" s="172">
        <v>6</v>
      </c>
      <c r="B13" s="242" t="s">
        <v>834</v>
      </c>
      <c r="C13" s="87">
        <v>0</v>
      </c>
      <c r="D13" s="87">
        <v>0</v>
      </c>
      <c r="E13" s="87">
        <v>0</v>
      </c>
      <c r="F13" s="87">
        <v>0</v>
      </c>
      <c r="G13" s="87">
        <v>0</v>
      </c>
      <c r="H13" s="87">
        <v>0</v>
      </c>
      <c r="I13" s="87">
        <v>0</v>
      </c>
      <c r="J13" s="87">
        <v>0</v>
      </c>
    </row>
    <row r="14" spans="1:10">
      <c r="A14" s="172">
        <v>7</v>
      </c>
      <c r="B14" s="242" t="s">
        <v>835</v>
      </c>
      <c r="C14" s="87">
        <v>0</v>
      </c>
      <c r="D14" s="87">
        <v>0</v>
      </c>
      <c r="E14" s="87">
        <v>0</v>
      </c>
      <c r="F14" s="87">
        <v>0</v>
      </c>
      <c r="G14" s="87">
        <v>0</v>
      </c>
      <c r="H14" s="87">
        <v>0</v>
      </c>
      <c r="I14" s="87">
        <v>0</v>
      </c>
      <c r="J14" s="87">
        <v>0</v>
      </c>
    </row>
    <row r="15" spans="1:10">
      <c r="A15" s="172">
        <v>8</v>
      </c>
      <c r="B15" s="242" t="s">
        <v>836</v>
      </c>
      <c r="C15" s="87">
        <v>0</v>
      </c>
      <c r="D15" s="87">
        <v>0</v>
      </c>
      <c r="E15" s="87">
        <v>0</v>
      </c>
      <c r="F15" s="87">
        <v>0</v>
      </c>
      <c r="G15" s="87">
        <v>0</v>
      </c>
      <c r="H15" s="87">
        <v>0</v>
      </c>
      <c r="I15" s="87">
        <v>0</v>
      </c>
      <c r="J15" s="87">
        <v>0</v>
      </c>
    </row>
    <row r="16" spans="1:10">
      <c r="A16" s="52">
        <v>9</v>
      </c>
      <c r="B16" s="243" t="s">
        <v>145</v>
      </c>
      <c r="C16" s="139">
        <v>3496.6461160999997</v>
      </c>
      <c r="D16" s="139">
        <v>0</v>
      </c>
      <c r="E16" s="139">
        <v>159.27088885999999</v>
      </c>
      <c r="F16" s="139">
        <v>0</v>
      </c>
      <c r="G16" s="139">
        <v>0</v>
      </c>
      <c r="H16" s="139">
        <v>0</v>
      </c>
      <c r="I16" s="139">
        <v>0</v>
      </c>
      <c r="J16" s="139">
        <v>0</v>
      </c>
    </row>
  </sheetData>
  <mergeCells count="7">
    <mergeCell ref="A4:B7"/>
    <mergeCell ref="C5:F5"/>
    <mergeCell ref="G5:J5"/>
    <mergeCell ref="C6:D6"/>
    <mergeCell ref="E6:F6"/>
    <mergeCell ref="G6:H6"/>
    <mergeCell ref="I6:J6"/>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D482D-A016-4251-8620-8B6628A25969}">
  <dimension ref="A1:D25"/>
  <sheetViews>
    <sheetView showGridLines="0" workbookViewId="0">
      <selection activeCell="C7" sqref="C7"/>
    </sheetView>
  </sheetViews>
  <sheetFormatPr baseColWidth="10" defaultColWidth="11.44140625" defaultRowHeight="14.4"/>
  <cols>
    <col min="2" max="2" width="86" customWidth="1"/>
    <col min="3" max="3" width="23.6640625" customWidth="1"/>
    <col min="4" max="4" width="31.88671875" customWidth="1"/>
  </cols>
  <sheetData>
    <row r="1" spans="1:4" ht="25.8">
      <c r="A1" s="151" t="s">
        <v>837</v>
      </c>
    </row>
    <row r="3" spans="1:4">
      <c r="B3" s="26"/>
      <c r="C3" s="26"/>
      <c r="D3" s="26"/>
    </row>
    <row r="4" spans="1:4">
      <c r="A4" s="658"/>
      <c r="B4" s="659"/>
      <c r="C4" s="247" t="s">
        <v>116</v>
      </c>
      <c r="D4" s="247" t="s">
        <v>117</v>
      </c>
    </row>
    <row r="5" spans="1:4">
      <c r="A5" s="660"/>
      <c r="B5" s="661"/>
      <c r="C5" s="147" t="s">
        <v>838</v>
      </c>
      <c r="D5" s="147" t="s">
        <v>154</v>
      </c>
    </row>
    <row r="6" spans="1:4">
      <c r="A6" s="250">
        <v>1</v>
      </c>
      <c r="B6" s="244" t="s">
        <v>839</v>
      </c>
      <c r="C6" s="147"/>
      <c r="D6" s="87">
        <v>10.7157778240762</v>
      </c>
    </row>
    <row r="7" spans="1:4">
      <c r="A7" s="247">
        <v>2</v>
      </c>
      <c r="B7" s="242" t="s">
        <v>840</v>
      </c>
      <c r="C7" s="87">
        <v>267.89444560190702</v>
      </c>
      <c r="D7" s="87">
        <v>10.7157778240762</v>
      </c>
    </row>
    <row r="8" spans="1:4">
      <c r="A8" s="247">
        <v>3</v>
      </c>
      <c r="B8" s="242" t="s">
        <v>841</v>
      </c>
      <c r="C8" s="87">
        <v>267.89444560190702</v>
      </c>
      <c r="D8" s="87">
        <v>10.7157778240762</v>
      </c>
    </row>
    <row r="9" spans="1:4">
      <c r="A9" s="247">
        <v>4</v>
      </c>
      <c r="B9" s="242" t="s">
        <v>842</v>
      </c>
      <c r="C9" s="87">
        <v>0</v>
      </c>
      <c r="D9" s="87">
        <v>0</v>
      </c>
    </row>
    <row r="10" spans="1:4">
      <c r="A10" s="247">
        <v>5</v>
      </c>
      <c r="B10" s="242" t="s">
        <v>843</v>
      </c>
      <c r="C10" s="87">
        <v>0</v>
      </c>
      <c r="D10" s="87">
        <v>0</v>
      </c>
    </row>
    <row r="11" spans="1:4">
      <c r="A11" s="247">
        <v>6</v>
      </c>
      <c r="B11" s="242" t="s">
        <v>844</v>
      </c>
      <c r="C11" s="87">
        <v>0</v>
      </c>
      <c r="D11" s="87">
        <v>0</v>
      </c>
    </row>
    <row r="12" spans="1:4">
      <c r="A12" s="247">
        <v>7</v>
      </c>
      <c r="B12" s="242" t="s">
        <v>845</v>
      </c>
      <c r="C12" s="87">
        <v>154.93161397999998</v>
      </c>
      <c r="D12" s="147"/>
    </row>
    <row r="13" spans="1:4">
      <c r="A13" s="247">
        <v>8</v>
      </c>
      <c r="B13" s="242" t="s">
        <v>846</v>
      </c>
      <c r="C13" s="87">
        <v>0</v>
      </c>
      <c r="D13" s="87">
        <v>0</v>
      </c>
    </row>
    <row r="14" spans="1:4">
      <c r="A14" s="247">
        <v>9</v>
      </c>
      <c r="B14" s="242" t="s">
        <v>847</v>
      </c>
      <c r="C14" s="87">
        <v>0</v>
      </c>
      <c r="D14" s="87">
        <v>0</v>
      </c>
    </row>
    <row r="15" spans="1:4">
      <c r="A15" s="247">
        <v>10</v>
      </c>
      <c r="B15" s="242" t="s">
        <v>848</v>
      </c>
      <c r="C15" s="87">
        <v>0</v>
      </c>
      <c r="D15" s="87">
        <v>0</v>
      </c>
    </row>
    <row r="16" spans="1:4">
      <c r="A16" s="250">
        <v>11</v>
      </c>
      <c r="B16" s="246" t="s">
        <v>849</v>
      </c>
      <c r="C16" s="147"/>
      <c r="D16" s="87">
        <v>0</v>
      </c>
    </row>
    <row r="17" spans="1:4">
      <c r="A17" s="247">
        <v>12</v>
      </c>
      <c r="B17" s="242" t="s">
        <v>850</v>
      </c>
      <c r="C17" s="87">
        <v>0</v>
      </c>
      <c r="D17" s="87">
        <v>0</v>
      </c>
    </row>
    <row r="18" spans="1:4">
      <c r="A18" s="247">
        <v>13</v>
      </c>
      <c r="B18" s="242" t="s">
        <v>841</v>
      </c>
      <c r="C18" s="87">
        <v>0</v>
      </c>
      <c r="D18" s="87">
        <v>0</v>
      </c>
    </row>
    <row r="19" spans="1:4">
      <c r="A19" s="247">
        <v>14</v>
      </c>
      <c r="B19" s="242" t="s">
        <v>842</v>
      </c>
      <c r="C19" s="87">
        <v>0</v>
      </c>
      <c r="D19" s="87">
        <v>0</v>
      </c>
    </row>
    <row r="20" spans="1:4">
      <c r="A20" s="247">
        <v>15</v>
      </c>
      <c r="B20" s="242" t="s">
        <v>843</v>
      </c>
      <c r="C20" s="87">
        <v>0</v>
      </c>
      <c r="D20" s="87">
        <v>0</v>
      </c>
    </row>
    <row r="21" spans="1:4">
      <c r="A21" s="247">
        <v>16</v>
      </c>
      <c r="B21" s="242" t="s">
        <v>844</v>
      </c>
      <c r="C21" s="87">
        <v>0</v>
      </c>
      <c r="D21" s="87">
        <v>0</v>
      </c>
    </row>
    <row r="22" spans="1:4">
      <c r="A22" s="247">
        <v>17</v>
      </c>
      <c r="B22" s="242" t="s">
        <v>845</v>
      </c>
      <c r="C22" s="87">
        <v>0</v>
      </c>
      <c r="D22" s="147"/>
    </row>
    <row r="23" spans="1:4">
      <c r="A23" s="247">
        <v>18</v>
      </c>
      <c r="B23" s="242" t="s">
        <v>846</v>
      </c>
      <c r="C23" s="87">
        <v>0</v>
      </c>
      <c r="D23" s="87">
        <v>0</v>
      </c>
    </row>
    <row r="24" spans="1:4">
      <c r="A24" s="247">
        <v>19</v>
      </c>
      <c r="B24" s="242" t="s">
        <v>847</v>
      </c>
      <c r="C24" s="87">
        <v>0</v>
      </c>
      <c r="D24" s="87">
        <v>0</v>
      </c>
    </row>
    <row r="25" spans="1:4">
      <c r="A25" s="247">
        <v>20</v>
      </c>
      <c r="B25" s="242" t="s">
        <v>848</v>
      </c>
      <c r="C25" s="87">
        <v>0</v>
      </c>
      <c r="D25" s="87">
        <v>0</v>
      </c>
    </row>
  </sheetData>
  <mergeCells count="1">
    <mergeCell ref="A4:B5"/>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5B752-5205-4C21-BAF4-A82962C5DEFE}">
  <dimension ref="A1:G11"/>
  <sheetViews>
    <sheetView showGridLines="0" workbookViewId="0">
      <selection activeCell="E18" sqref="E18"/>
    </sheetView>
  </sheetViews>
  <sheetFormatPr baseColWidth="10" defaultColWidth="11.44140625" defaultRowHeight="14.4"/>
  <cols>
    <col min="2" max="2" width="65.33203125" customWidth="1"/>
    <col min="3" max="3" width="27" customWidth="1"/>
    <col min="4" max="4" width="19.44140625" customWidth="1"/>
    <col min="5" max="5" width="20.33203125" customWidth="1"/>
    <col min="6" max="7" width="27.5546875" customWidth="1"/>
  </cols>
  <sheetData>
    <row r="1" spans="1:7" ht="25.8">
      <c r="A1" s="151" t="s">
        <v>851</v>
      </c>
    </row>
    <row r="3" spans="1:7">
      <c r="B3" s="251"/>
      <c r="C3" s="252"/>
      <c r="D3" s="251"/>
      <c r="E3" s="251"/>
      <c r="F3" s="251"/>
      <c r="G3" s="251"/>
    </row>
    <row r="4" spans="1:7" ht="28.95" customHeight="1">
      <c r="A4" s="662" t="s">
        <v>852</v>
      </c>
      <c r="B4" s="663"/>
      <c r="C4" s="253" t="s">
        <v>116</v>
      </c>
      <c r="D4" s="253" t="s">
        <v>117</v>
      </c>
      <c r="E4" s="253" t="s">
        <v>118</v>
      </c>
      <c r="F4" s="253" t="s">
        <v>119</v>
      </c>
      <c r="G4" s="254" t="s">
        <v>120</v>
      </c>
    </row>
    <row r="5" spans="1:7" ht="28.95" customHeight="1">
      <c r="A5" s="664"/>
      <c r="B5" s="665"/>
      <c r="C5" s="624" t="s">
        <v>853</v>
      </c>
      <c r="D5" s="666"/>
      <c r="E5" s="625"/>
      <c r="F5" s="667" t="s">
        <v>854</v>
      </c>
      <c r="G5" s="667" t="s">
        <v>855</v>
      </c>
    </row>
    <row r="6" spans="1:7">
      <c r="A6" s="255"/>
      <c r="B6" s="255"/>
      <c r="C6" s="195">
        <v>44561</v>
      </c>
      <c r="D6" s="195">
        <v>44926</v>
      </c>
      <c r="E6" s="195">
        <v>45291</v>
      </c>
      <c r="F6" s="668"/>
      <c r="G6" s="668"/>
    </row>
    <row r="7" spans="1:7" ht="14.4" customHeight="1">
      <c r="A7" s="255">
        <v>1</v>
      </c>
      <c r="B7" s="256" t="s">
        <v>856</v>
      </c>
      <c r="C7" s="84">
        <v>2844.8925635082896</v>
      </c>
      <c r="D7" s="84">
        <v>3589.6622691165799</v>
      </c>
      <c r="E7" s="84">
        <v>3958.5272059621802</v>
      </c>
      <c r="F7" s="84">
        <v>519.65410192935303</v>
      </c>
      <c r="G7" s="84">
        <v>6495.6762741169005</v>
      </c>
    </row>
    <row r="8" spans="1:7" ht="14.4" customHeight="1">
      <c r="A8" s="255">
        <v>2</v>
      </c>
      <c r="B8" s="257" t="s">
        <v>857</v>
      </c>
      <c r="C8" s="85">
        <v>0</v>
      </c>
      <c r="D8" s="85">
        <v>0</v>
      </c>
      <c r="E8" s="85">
        <v>0</v>
      </c>
      <c r="F8" s="85">
        <v>0</v>
      </c>
      <c r="G8" s="85">
        <v>0</v>
      </c>
    </row>
    <row r="9" spans="1:7">
      <c r="A9" s="255">
        <v>3</v>
      </c>
      <c r="B9" s="258" t="s">
        <v>858</v>
      </c>
      <c r="C9" s="85">
        <v>0</v>
      </c>
      <c r="D9" s="85">
        <v>0</v>
      </c>
      <c r="E9" s="85">
        <v>0</v>
      </c>
      <c r="F9" s="286"/>
      <c r="G9" s="286"/>
    </row>
    <row r="10" spans="1:7">
      <c r="A10" s="255">
        <v>4</v>
      </c>
      <c r="B10" s="258" t="s">
        <v>859</v>
      </c>
      <c r="C10" s="85">
        <v>0</v>
      </c>
      <c r="D10" s="85">
        <v>0</v>
      </c>
      <c r="E10" s="85">
        <v>0</v>
      </c>
      <c r="F10" s="286"/>
      <c r="G10" s="286"/>
    </row>
    <row r="11" spans="1:7">
      <c r="A11" s="259">
        <v>5</v>
      </c>
      <c r="B11" s="256" t="s">
        <v>860</v>
      </c>
      <c r="C11" s="85">
        <v>0</v>
      </c>
      <c r="D11" s="85">
        <v>0</v>
      </c>
      <c r="E11" s="85">
        <v>0</v>
      </c>
      <c r="F11" s="85">
        <v>0</v>
      </c>
      <c r="G11" s="85">
        <v>0</v>
      </c>
    </row>
  </sheetData>
  <mergeCells count="4">
    <mergeCell ref="A4:B5"/>
    <mergeCell ref="C5:E5"/>
    <mergeCell ref="F5:F6"/>
    <mergeCell ref="G5:G6"/>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6A608-7129-4A8A-ADAA-9A660A5784D8}">
  <dimension ref="A1:G32"/>
  <sheetViews>
    <sheetView showGridLines="0" workbookViewId="0">
      <selection activeCell="J14" sqref="J14"/>
    </sheetView>
  </sheetViews>
  <sheetFormatPr baseColWidth="10" defaultColWidth="11.44140625" defaultRowHeight="14.4"/>
  <cols>
    <col min="2" max="2" width="13.6640625" customWidth="1"/>
    <col min="3" max="3" width="62.88671875" customWidth="1"/>
    <col min="4" max="7" width="26.88671875" customWidth="1"/>
  </cols>
  <sheetData>
    <row r="1" spans="1:7" ht="25.8">
      <c r="A1" s="151" t="s">
        <v>1046</v>
      </c>
      <c r="B1" s="133"/>
      <c r="C1" s="133"/>
      <c r="D1" s="133"/>
    </row>
    <row r="4" spans="1:7">
      <c r="A4" s="669"/>
      <c r="B4" s="670"/>
      <c r="C4" s="671"/>
      <c r="D4" s="293" t="s">
        <v>116</v>
      </c>
      <c r="E4" s="293" t="s">
        <v>117</v>
      </c>
      <c r="F4" s="293" t="s">
        <v>118</v>
      </c>
      <c r="G4" s="293" t="s">
        <v>119</v>
      </c>
    </row>
    <row r="5" spans="1:7">
      <c r="A5" s="672"/>
      <c r="B5" s="673"/>
      <c r="C5" s="674"/>
      <c r="D5" s="293" t="s">
        <v>1047</v>
      </c>
      <c r="E5" s="293" t="s">
        <v>1048</v>
      </c>
      <c r="F5" s="293" t="s">
        <v>1049</v>
      </c>
      <c r="G5" s="293" t="s">
        <v>1050</v>
      </c>
    </row>
    <row r="6" spans="1:7">
      <c r="A6" s="295">
        <v>1</v>
      </c>
      <c r="B6" s="675" t="s">
        <v>1051</v>
      </c>
      <c r="C6" s="295" t="s">
        <v>1052</v>
      </c>
      <c r="D6" s="84">
        <v>11</v>
      </c>
      <c r="E6" s="84">
        <v>16</v>
      </c>
      <c r="F6" s="84"/>
      <c r="G6" s="84"/>
    </row>
    <row r="7" spans="1:7">
      <c r="A7" s="295">
        <v>2</v>
      </c>
      <c r="B7" s="676"/>
      <c r="C7" s="362" t="s">
        <v>1053</v>
      </c>
      <c r="D7" s="363">
        <v>0</v>
      </c>
      <c r="E7" s="84">
        <f>E8+E14</f>
        <v>24.161000000000001</v>
      </c>
      <c r="F7" s="84"/>
      <c r="G7" s="84"/>
    </row>
    <row r="8" spans="1:7">
      <c r="A8" s="295">
        <v>3</v>
      </c>
      <c r="B8" s="676"/>
      <c r="C8" s="362" t="s">
        <v>1054</v>
      </c>
      <c r="D8" s="363">
        <v>0</v>
      </c>
      <c r="E8" s="84">
        <f>21.984</f>
        <v>21.984000000000002</v>
      </c>
      <c r="F8" s="84"/>
      <c r="G8" s="84"/>
    </row>
    <row r="9" spans="1:7">
      <c r="A9" s="295">
        <v>4</v>
      </c>
      <c r="B9" s="676"/>
      <c r="C9" s="296" t="s">
        <v>1055</v>
      </c>
      <c r="D9" s="286"/>
      <c r="E9" s="286"/>
      <c r="F9" s="286"/>
      <c r="G9" s="286"/>
    </row>
    <row r="10" spans="1:7">
      <c r="A10" s="295" t="s">
        <v>1056</v>
      </c>
      <c r="B10" s="676"/>
      <c r="C10" s="362" t="s">
        <v>1057</v>
      </c>
      <c r="D10" s="363">
        <v>0</v>
      </c>
      <c r="E10" s="84"/>
      <c r="F10" s="84"/>
      <c r="G10" s="84"/>
    </row>
    <row r="11" spans="1:7">
      <c r="A11" s="295">
        <v>5</v>
      </c>
      <c r="B11" s="676"/>
      <c r="C11" s="362" t="s">
        <v>1058</v>
      </c>
      <c r="D11" s="363">
        <v>0</v>
      </c>
      <c r="E11" s="84"/>
      <c r="F11" s="84"/>
      <c r="G11" s="84"/>
    </row>
    <row r="12" spans="1:7">
      <c r="A12" s="295" t="s">
        <v>1059</v>
      </c>
      <c r="B12" s="676"/>
      <c r="C12" s="362" t="s">
        <v>1060</v>
      </c>
      <c r="D12" s="363">
        <v>0</v>
      </c>
      <c r="E12" s="84"/>
      <c r="F12" s="84"/>
      <c r="G12" s="84"/>
    </row>
    <row r="13" spans="1:7">
      <c r="A13" s="295">
        <v>6</v>
      </c>
      <c r="B13" s="676"/>
      <c r="C13" s="296" t="s">
        <v>1055</v>
      </c>
      <c r="D13" s="142"/>
      <c r="E13" s="142"/>
      <c r="F13" s="142"/>
      <c r="G13" s="142"/>
    </row>
    <row r="14" spans="1:7">
      <c r="A14" s="295">
        <v>7</v>
      </c>
      <c r="B14" s="676"/>
      <c r="C14" s="362" t="s">
        <v>1061</v>
      </c>
      <c r="D14" s="363">
        <v>0</v>
      </c>
      <c r="E14" s="84">
        <f>2.177</f>
        <v>2.177</v>
      </c>
      <c r="F14" s="84"/>
      <c r="G14" s="84"/>
    </row>
    <row r="15" spans="1:7">
      <c r="A15" s="295">
        <v>8</v>
      </c>
      <c r="B15" s="677"/>
      <c r="C15" s="296" t="s">
        <v>1055</v>
      </c>
      <c r="D15" s="142"/>
      <c r="E15" s="142"/>
      <c r="F15" s="142"/>
      <c r="G15" s="142"/>
    </row>
    <row r="16" spans="1:7">
      <c r="A16" s="294">
        <v>9</v>
      </c>
      <c r="B16" s="678" t="s">
        <v>1062</v>
      </c>
      <c r="C16" s="294" t="s">
        <v>1052</v>
      </c>
      <c r="D16" s="84">
        <v>11</v>
      </c>
      <c r="E16" s="84">
        <v>16</v>
      </c>
      <c r="F16" s="84"/>
      <c r="G16" s="84"/>
    </row>
    <row r="17" spans="1:7">
      <c r="A17" s="294">
        <v>10</v>
      </c>
      <c r="B17" s="679"/>
      <c r="C17" s="294" t="s">
        <v>1063</v>
      </c>
      <c r="D17" s="84">
        <v>2.7519999999999998</v>
      </c>
      <c r="E17" s="84">
        <f>E18</f>
        <v>2.6850000000000001</v>
      </c>
      <c r="F17" s="84"/>
      <c r="G17" s="84"/>
    </row>
    <row r="18" spans="1:7">
      <c r="A18" s="294">
        <v>11</v>
      </c>
      <c r="B18" s="679"/>
      <c r="C18" s="294" t="s">
        <v>1054</v>
      </c>
      <c r="D18" s="84">
        <f>D17</f>
        <v>2.7519999999999998</v>
      </c>
      <c r="E18" s="84">
        <v>2.6850000000000001</v>
      </c>
      <c r="F18" s="84"/>
      <c r="G18" s="84"/>
    </row>
    <row r="19" spans="1:7">
      <c r="A19" s="294">
        <v>12</v>
      </c>
      <c r="B19" s="679"/>
      <c r="C19" s="294" t="s">
        <v>1064</v>
      </c>
      <c r="D19" s="363">
        <v>0</v>
      </c>
      <c r="E19" s="84"/>
      <c r="F19" s="84"/>
      <c r="G19" s="84"/>
    </row>
    <row r="20" spans="1:7">
      <c r="A20" s="294" t="s">
        <v>437</v>
      </c>
      <c r="B20" s="679"/>
      <c r="C20" s="294" t="s">
        <v>1057</v>
      </c>
      <c r="D20" s="363">
        <v>0</v>
      </c>
      <c r="E20" s="84"/>
      <c r="F20" s="84"/>
      <c r="G20" s="84"/>
    </row>
    <row r="21" spans="1:7">
      <c r="A21" s="294" t="s">
        <v>1065</v>
      </c>
      <c r="B21" s="679"/>
      <c r="C21" s="294" t="s">
        <v>1064</v>
      </c>
      <c r="D21" s="363">
        <v>0</v>
      </c>
      <c r="E21" s="84"/>
      <c r="F21" s="84"/>
      <c r="G21" s="84"/>
    </row>
    <row r="22" spans="1:7">
      <c r="A22" s="294" t="s">
        <v>1066</v>
      </c>
      <c r="B22" s="679"/>
      <c r="C22" s="294" t="s">
        <v>1058</v>
      </c>
      <c r="D22" s="363">
        <v>0</v>
      </c>
      <c r="E22" s="84"/>
      <c r="F22" s="84"/>
      <c r="G22" s="84"/>
    </row>
    <row r="23" spans="1:7">
      <c r="A23" s="294" t="s">
        <v>1067</v>
      </c>
      <c r="B23" s="679"/>
      <c r="C23" s="294" t="s">
        <v>1064</v>
      </c>
      <c r="D23" s="363">
        <v>0</v>
      </c>
      <c r="E23" s="84"/>
      <c r="F23" s="84"/>
      <c r="G23" s="84"/>
    </row>
    <row r="24" spans="1:7">
      <c r="A24" s="294" t="s">
        <v>1068</v>
      </c>
      <c r="B24" s="679"/>
      <c r="C24" s="294" t="s">
        <v>1060</v>
      </c>
      <c r="D24" s="363">
        <v>0</v>
      </c>
      <c r="E24" s="84"/>
      <c r="F24" s="84"/>
      <c r="G24" s="84"/>
    </row>
    <row r="25" spans="1:7">
      <c r="A25" s="294" t="s">
        <v>1069</v>
      </c>
      <c r="B25" s="679"/>
      <c r="C25" s="294" t="s">
        <v>1064</v>
      </c>
      <c r="D25" s="363">
        <v>0</v>
      </c>
      <c r="E25" s="84"/>
      <c r="F25" s="84"/>
      <c r="G25" s="84"/>
    </row>
    <row r="26" spans="1:7">
      <c r="A26" s="294">
        <v>15</v>
      </c>
      <c r="B26" s="679"/>
      <c r="C26" s="294" t="s">
        <v>1061</v>
      </c>
      <c r="D26" s="363">
        <v>0</v>
      </c>
      <c r="E26" s="84"/>
      <c r="F26" s="84"/>
      <c r="G26" s="84"/>
    </row>
    <row r="27" spans="1:7">
      <c r="A27" s="294">
        <v>16</v>
      </c>
      <c r="B27" s="680"/>
      <c r="C27" s="294" t="s">
        <v>1064</v>
      </c>
      <c r="D27" s="363">
        <v>0</v>
      </c>
      <c r="E27" s="84"/>
      <c r="F27" s="84"/>
      <c r="G27" s="84"/>
    </row>
    <row r="28" spans="1:7" ht="14.4" customHeight="1">
      <c r="A28" s="294">
        <v>17</v>
      </c>
      <c r="B28" s="681" t="s">
        <v>1070</v>
      </c>
      <c r="C28" s="682"/>
      <c r="D28" s="84">
        <f>D7+D17</f>
        <v>2.7519999999999998</v>
      </c>
      <c r="E28" s="84">
        <f>E7+E17</f>
        <v>26.846</v>
      </c>
      <c r="F28" s="84"/>
      <c r="G28" s="84"/>
    </row>
    <row r="30" spans="1:7">
      <c r="A30" t="s">
        <v>1114</v>
      </c>
    </row>
    <row r="31" spans="1:7">
      <c r="A31" t="s">
        <v>1121</v>
      </c>
    </row>
    <row r="32" spans="1:7">
      <c r="A32" s="424" t="s">
        <v>1272</v>
      </c>
      <c r="B32" s="424"/>
      <c r="C32" s="424"/>
    </row>
  </sheetData>
  <mergeCells count="4">
    <mergeCell ref="A4:C5"/>
    <mergeCell ref="B6:B15"/>
    <mergeCell ref="B16:B27"/>
    <mergeCell ref="B28:C28"/>
  </mergeCells>
  <hyperlinks>
    <hyperlink ref="A32:C32" r:id="rId1" display="Reference report for detailed information about remuneration in this link" xr:uid="{18FDB1C3-BED7-4A63-B8B9-0F0078217374}"/>
  </hyperlinks>
  <pageMargins left="0.7" right="0.7" top="0.75" bottom="0.75" header="0.3" footer="0.3"/>
  <pageSetup paperSize="9" orientation="portrait" r:id="rId2"/>
  <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BDE33-4B88-4FC5-B113-238D3B2AD8B8}">
  <dimension ref="A1:J16"/>
  <sheetViews>
    <sheetView showGridLines="0" zoomScaleNormal="100" workbookViewId="0">
      <selection activeCell="H20" sqref="H20"/>
    </sheetView>
  </sheetViews>
  <sheetFormatPr baseColWidth="10" defaultColWidth="11.44140625" defaultRowHeight="14.4"/>
  <cols>
    <col min="1" max="1" width="7.6640625" style="37" customWidth="1"/>
    <col min="2" max="2" width="47.33203125" customWidth="1"/>
    <col min="3" max="3" width="20.6640625" customWidth="1"/>
    <col min="4" max="6" width="20.88671875" customWidth="1"/>
    <col min="7" max="10" width="14.6640625" customWidth="1"/>
  </cols>
  <sheetData>
    <row r="1" spans="1:10" ht="25.8">
      <c r="A1" s="151" t="s">
        <v>212</v>
      </c>
    </row>
    <row r="2" spans="1:10" ht="15" customHeight="1">
      <c r="A2" s="155"/>
    </row>
    <row r="3" spans="1:10" ht="15" customHeight="1">
      <c r="A3" s="155"/>
    </row>
    <row r="4" spans="1:10">
      <c r="A4" s="440" t="s">
        <v>383</v>
      </c>
      <c r="B4" s="440"/>
      <c r="C4" s="434" t="s">
        <v>181</v>
      </c>
      <c r="D4" s="435"/>
      <c r="E4" s="683" t="s">
        <v>182</v>
      </c>
      <c r="F4" s="440"/>
      <c r="G4" s="440" t="s">
        <v>183</v>
      </c>
      <c r="H4" s="440"/>
      <c r="I4" s="440" t="s">
        <v>184</v>
      </c>
      <c r="J4" s="440"/>
    </row>
    <row r="5" spans="1:10">
      <c r="A5" s="440"/>
      <c r="B5" s="440"/>
      <c r="C5" s="436"/>
      <c r="D5" s="437"/>
      <c r="E5" s="435"/>
      <c r="F5" s="440"/>
      <c r="G5" s="684"/>
      <c r="H5" s="440"/>
      <c r="I5" s="684"/>
      <c r="J5" s="440"/>
    </row>
    <row r="6" spans="1:10" ht="43.2">
      <c r="A6" s="440"/>
      <c r="B6" s="440"/>
      <c r="C6" s="377"/>
      <c r="D6" s="123" t="s">
        <v>861</v>
      </c>
      <c r="E6" s="377"/>
      <c r="F6" s="123" t="s">
        <v>861</v>
      </c>
      <c r="G6" s="377"/>
      <c r="H6" s="123" t="s">
        <v>862</v>
      </c>
      <c r="I6" s="377"/>
      <c r="J6" s="123" t="s">
        <v>862</v>
      </c>
    </row>
    <row r="7" spans="1:10">
      <c r="A7" s="440"/>
      <c r="B7" s="440"/>
      <c r="C7" s="20" t="s">
        <v>143</v>
      </c>
      <c r="D7" s="20" t="s">
        <v>1230</v>
      </c>
      <c r="E7" s="20" t="s">
        <v>186</v>
      </c>
      <c r="F7" s="20" t="s">
        <v>1232</v>
      </c>
      <c r="G7" s="20" t="s">
        <v>188</v>
      </c>
      <c r="H7" s="20" t="s">
        <v>1231</v>
      </c>
      <c r="I7" s="20" t="s">
        <v>190</v>
      </c>
      <c r="J7" s="75">
        <v>105</v>
      </c>
    </row>
    <row r="8" spans="1:10">
      <c r="A8" s="22" t="s">
        <v>143</v>
      </c>
      <c r="B8" s="260" t="s">
        <v>191</v>
      </c>
      <c r="C8" s="141">
        <v>60527.117632870009</v>
      </c>
      <c r="D8" s="141">
        <v>0</v>
      </c>
      <c r="E8" s="261"/>
      <c r="F8" s="261"/>
      <c r="G8" s="141">
        <v>176461.64004964</v>
      </c>
      <c r="H8" s="141">
        <v>29821.808241167335</v>
      </c>
      <c r="I8" s="261"/>
      <c r="J8" s="261"/>
    </row>
    <row r="9" spans="1:10">
      <c r="A9" s="20" t="s">
        <v>185</v>
      </c>
      <c r="B9" s="18" t="s">
        <v>192</v>
      </c>
      <c r="C9" s="137">
        <v>0</v>
      </c>
      <c r="D9" s="137">
        <v>0</v>
      </c>
      <c r="E9" s="137">
        <v>0</v>
      </c>
      <c r="F9" s="137">
        <v>0</v>
      </c>
      <c r="G9" s="136">
        <v>2260.6541108999995</v>
      </c>
      <c r="H9" s="137">
        <v>0</v>
      </c>
      <c r="I9" s="137">
        <v>342.25392900999998</v>
      </c>
      <c r="J9" s="137">
        <v>0</v>
      </c>
    </row>
    <row r="10" spans="1:10">
      <c r="A10" s="20" t="s">
        <v>186</v>
      </c>
      <c r="B10" s="18" t="s">
        <v>193</v>
      </c>
      <c r="C10" s="137">
        <v>0</v>
      </c>
      <c r="D10" s="137">
        <v>0</v>
      </c>
      <c r="E10" s="137">
        <v>0</v>
      </c>
      <c r="F10" s="137">
        <v>0</v>
      </c>
      <c r="G10" s="136">
        <v>30950.80316363</v>
      </c>
      <c r="H10" s="137">
        <v>29821.808241167335</v>
      </c>
      <c r="I10" s="137">
        <v>30950.80316363</v>
      </c>
      <c r="J10" s="137">
        <v>29821.808241167335</v>
      </c>
    </row>
    <row r="11" spans="1:10">
      <c r="A11" s="20" t="s">
        <v>187</v>
      </c>
      <c r="B11" s="19" t="s">
        <v>194</v>
      </c>
      <c r="C11" s="137">
        <v>0</v>
      </c>
      <c r="D11" s="137">
        <v>0</v>
      </c>
      <c r="E11" s="137">
        <v>0</v>
      </c>
      <c r="F11" s="137">
        <v>0</v>
      </c>
      <c r="G11" s="136">
        <v>18059.403632549998</v>
      </c>
      <c r="H11" s="137">
        <v>17421.242483578</v>
      </c>
      <c r="I11" s="137">
        <v>18059.403632549998</v>
      </c>
      <c r="J11" s="137">
        <v>17421.242483578</v>
      </c>
    </row>
    <row r="12" spans="1:10">
      <c r="A12" s="20" t="s">
        <v>188</v>
      </c>
      <c r="B12" s="19" t="s">
        <v>195</v>
      </c>
      <c r="C12" s="137">
        <v>0</v>
      </c>
      <c r="D12" s="137">
        <v>0</v>
      </c>
      <c r="E12" s="137">
        <v>0</v>
      </c>
      <c r="F12" s="137">
        <v>0</v>
      </c>
      <c r="G12" s="136">
        <v>0</v>
      </c>
      <c r="H12" s="137">
        <v>0</v>
      </c>
      <c r="I12" s="137">
        <v>0</v>
      </c>
      <c r="J12" s="137">
        <v>0</v>
      </c>
    </row>
    <row r="13" spans="1:10">
      <c r="A13" s="20" t="s">
        <v>196</v>
      </c>
      <c r="B13" s="19" t="s">
        <v>197</v>
      </c>
      <c r="C13" s="137">
        <v>0</v>
      </c>
      <c r="D13" s="137">
        <v>0</v>
      </c>
      <c r="E13" s="137">
        <v>0</v>
      </c>
      <c r="F13" s="137">
        <v>0</v>
      </c>
      <c r="G13" s="136">
        <v>10857.061730260002</v>
      </c>
      <c r="H13" s="137">
        <v>10366.227956769337</v>
      </c>
      <c r="I13" s="137">
        <v>10857.061730260002</v>
      </c>
      <c r="J13" s="137">
        <v>10366.227956769337</v>
      </c>
    </row>
    <row r="14" spans="1:10">
      <c r="A14" s="20" t="s">
        <v>189</v>
      </c>
      <c r="B14" s="19" t="s">
        <v>198</v>
      </c>
      <c r="C14" s="137">
        <v>0</v>
      </c>
      <c r="D14" s="137">
        <v>0</v>
      </c>
      <c r="E14" s="137">
        <v>0</v>
      </c>
      <c r="F14" s="137">
        <v>0</v>
      </c>
      <c r="G14" s="136">
        <v>2034.33780082</v>
      </c>
      <c r="H14" s="137">
        <v>2034.33780082</v>
      </c>
      <c r="I14" s="137">
        <v>2034.33780082</v>
      </c>
      <c r="J14" s="137">
        <v>2034.33780082</v>
      </c>
    </row>
    <row r="15" spans="1:10">
      <c r="A15" s="20" t="s">
        <v>190</v>
      </c>
      <c r="B15" s="19" t="s">
        <v>199</v>
      </c>
      <c r="C15" s="137">
        <v>0</v>
      </c>
      <c r="D15" s="137">
        <v>0</v>
      </c>
      <c r="E15" s="137">
        <v>0</v>
      </c>
      <c r="F15" s="137">
        <v>0</v>
      </c>
      <c r="G15" s="136">
        <v>0</v>
      </c>
      <c r="H15" s="137">
        <v>0</v>
      </c>
      <c r="I15" s="137">
        <v>0</v>
      </c>
      <c r="J15" s="137">
        <v>0</v>
      </c>
    </row>
    <row r="16" spans="1:10">
      <c r="A16" s="75">
        <v>120</v>
      </c>
      <c r="B16" s="18" t="s">
        <v>200</v>
      </c>
      <c r="C16" s="136">
        <v>60527.117632870009</v>
      </c>
      <c r="D16" s="137">
        <v>0</v>
      </c>
      <c r="E16" s="378"/>
      <c r="F16" s="378"/>
      <c r="G16" s="136">
        <v>143250.18277510998</v>
      </c>
      <c r="H16" s="137">
        <v>0</v>
      </c>
      <c r="I16" s="378"/>
      <c r="J16" s="378"/>
    </row>
  </sheetData>
  <mergeCells count="5">
    <mergeCell ref="C4:D5"/>
    <mergeCell ref="E4:F5"/>
    <mergeCell ref="G4:H5"/>
    <mergeCell ref="I4:J5"/>
    <mergeCell ref="A4:B7"/>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D732F-E2DA-4424-984A-307B0F91B6D1}">
  <dimension ref="A1:D7"/>
  <sheetViews>
    <sheetView showGridLines="0" workbookViewId="0">
      <selection activeCell="B23" sqref="B23"/>
    </sheetView>
  </sheetViews>
  <sheetFormatPr baseColWidth="10" defaultColWidth="11.44140625" defaultRowHeight="14.4"/>
  <cols>
    <col min="1" max="1" width="7.6640625" customWidth="1"/>
    <col min="2" max="2" width="45.5546875" customWidth="1"/>
    <col min="3" max="3" width="24.109375" customWidth="1"/>
    <col min="4" max="4" width="35.5546875" customWidth="1"/>
    <col min="7" max="7" width="19.88671875" customWidth="1"/>
    <col min="8" max="8" width="24.6640625" customWidth="1"/>
    <col min="9" max="9" width="29.44140625" customWidth="1"/>
  </cols>
  <sheetData>
    <row r="1" spans="1:4" ht="25.8">
      <c r="A1" s="133" t="s">
        <v>213</v>
      </c>
      <c r="B1" s="40"/>
      <c r="C1" s="40"/>
      <c r="D1" s="40"/>
    </row>
    <row r="2" spans="1:4" ht="18">
      <c r="A2" s="25"/>
      <c r="B2" s="25"/>
      <c r="C2" s="24"/>
      <c r="D2" s="24"/>
    </row>
    <row r="3" spans="1:4" ht="14.4" customHeight="1">
      <c r="A3" s="21"/>
      <c r="B3" s="21"/>
      <c r="C3" s="24"/>
      <c r="D3" s="24"/>
    </row>
    <row r="4" spans="1:4" ht="14.4" customHeight="1">
      <c r="A4" s="440" t="s">
        <v>383</v>
      </c>
      <c r="B4" s="440"/>
      <c r="C4" s="440" t="s">
        <v>201</v>
      </c>
      <c r="D4" s="440" t="s">
        <v>202</v>
      </c>
    </row>
    <row r="5" spans="1:4">
      <c r="A5" s="440"/>
      <c r="B5" s="440"/>
      <c r="C5" s="440"/>
      <c r="D5" s="440" t="s">
        <v>203</v>
      </c>
    </row>
    <row r="6" spans="1:4">
      <c r="A6" s="440"/>
      <c r="B6" s="440"/>
      <c r="C6" s="22" t="s">
        <v>143</v>
      </c>
      <c r="D6" s="22" t="s">
        <v>185</v>
      </c>
    </row>
    <row r="7" spans="1:4">
      <c r="A7" s="22" t="s">
        <v>143</v>
      </c>
      <c r="B7" s="23" t="s">
        <v>204</v>
      </c>
      <c r="C7" s="135">
        <v>59572.945372900002</v>
      </c>
      <c r="D7" s="135">
        <v>0</v>
      </c>
    </row>
  </sheetData>
  <mergeCells count="3">
    <mergeCell ref="C4:C5"/>
    <mergeCell ref="D4:D5"/>
    <mergeCell ref="A4:B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1A5D2-23DB-4977-B655-54DAF9044FD9}">
  <dimension ref="A1:H45"/>
  <sheetViews>
    <sheetView showGridLines="0" zoomScaleNormal="100" workbookViewId="0">
      <selection activeCell="G32" sqref="G32"/>
    </sheetView>
  </sheetViews>
  <sheetFormatPr baseColWidth="10" defaultColWidth="11.44140625" defaultRowHeight="14.4"/>
  <cols>
    <col min="1" max="1" width="7.6640625" customWidth="1"/>
    <col min="2" max="2" width="59.6640625" customWidth="1"/>
    <col min="3" max="5" width="17.109375" customWidth="1"/>
    <col min="6" max="6" width="15" bestFit="1" customWidth="1"/>
  </cols>
  <sheetData>
    <row r="1" spans="1:8" ht="25.8">
      <c r="A1" s="133" t="s">
        <v>391</v>
      </c>
    </row>
    <row r="4" spans="1:8" ht="57.6" customHeight="1">
      <c r="A4" s="434" t="s">
        <v>383</v>
      </c>
      <c r="B4" s="435"/>
      <c r="C4" s="440" t="s">
        <v>348</v>
      </c>
      <c r="D4" s="440"/>
      <c r="E4" s="123" t="s">
        <v>349</v>
      </c>
    </row>
    <row r="5" spans="1:8">
      <c r="A5" s="436"/>
      <c r="B5" s="437"/>
      <c r="C5" s="75" t="s">
        <v>116</v>
      </c>
      <c r="D5" s="75" t="s">
        <v>117</v>
      </c>
      <c r="E5" s="75" t="s">
        <v>118</v>
      </c>
    </row>
    <row r="6" spans="1:8">
      <c r="A6" s="438"/>
      <c r="B6" s="439"/>
      <c r="C6" s="76">
        <v>45657</v>
      </c>
      <c r="D6" s="76">
        <v>45291</v>
      </c>
      <c r="E6" s="76">
        <v>45657</v>
      </c>
    </row>
    <row r="7" spans="1:8">
      <c r="A7" s="75">
        <v>1</v>
      </c>
      <c r="B7" s="3" t="s">
        <v>350</v>
      </c>
      <c r="C7" s="370">
        <v>82597</v>
      </c>
      <c r="D7" s="105">
        <v>78064</v>
      </c>
      <c r="E7" s="105">
        <f t="shared" ref="E7:E13" si="0">C7*0.08</f>
        <v>6607.76</v>
      </c>
    </row>
    <row r="8" spans="1:8">
      <c r="A8" s="75">
        <v>2</v>
      </c>
      <c r="B8" s="73" t="s">
        <v>351</v>
      </c>
      <c r="C8" s="370">
        <v>82597</v>
      </c>
      <c r="D8" s="105">
        <v>78064</v>
      </c>
      <c r="E8" s="105">
        <f t="shared" si="0"/>
        <v>6607.76</v>
      </c>
    </row>
    <row r="9" spans="1:8">
      <c r="A9" s="75">
        <v>3</v>
      </c>
      <c r="B9" s="73" t="s">
        <v>352</v>
      </c>
      <c r="C9" s="78">
        <f>0</f>
        <v>0</v>
      </c>
      <c r="D9" s="78">
        <v>0</v>
      </c>
      <c r="E9" s="78">
        <f t="shared" si="0"/>
        <v>0</v>
      </c>
    </row>
    <row r="10" spans="1:8">
      <c r="A10" s="75">
        <v>4</v>
      </c>
      <c r="B10" s="73" t="s">
        <v>353</v>
      </c>
      <c r="C10" s="78">
        <f>0</f>
        <v>0</v>
      </c>
      <c r="D10" s="78">
        <v>0</v>
      </c>
      <c r="E10" s="78">
        <f t="shared" si="0"/>
        <v>0</v>
      </c>
    </row>
    <row r="11" spans="1:8">
      <c r="A11" s="75" t="s">
        <v>354</v>
      </c>
      <c r="B11" s="73" t="s">
        <v>355</v>
      </c>
      <c r="C11" s="78">
        <f>0</f>
        <v>0</v>
      </c>
      <c r="D11" s="78">
        <v>0</v>
      </c>
      <c r="E11" s="78">
        <f t="shared" si="0"/>
        <v>0</v>
      </c>
      <c r="H11" s="162"/>
    </row>
    <row r="12" spans="1:8">
      <c r="A12" s="75">
        <v>5</v>
      </c>
      <c r="B12" s="73" t="s">
        <v>356</v>
      </c>
      <c r="C12" s="78">
        <f>0</f>
        <v>0</v>
      </c>
      <c r="D12" s="78">
        <v>0</v>
      </c>
      <c r="E12" s="78">
        <f t="shared" si="0"/>
        <v>0</v>
      </c>
    </row>
    <row r="13" spans="1:8">
      <c r="A13" s="75">
        <v>6</v>
      </c>
      <c r="B13" s="3" t="s">
        <v>357</v>
      </c>
      <c r="C13" s="370">
        <v>920</v>
      </c>
      <c r="D13" s="105">
        <v>934</v>
      </c>
      <c r="E13" s="106">
        <f t="shared" si="0"/>
        <v>73.600000000000009</v>
      </c>
    </row>
    <row r="14" spans="1:8">
      <c r="A14" s="75">
        <v>7</v>
      </c>
      <c r="B14" s="73" t="s">
        <v>351</v>
      </c>
      <c r="C14" s="105">
        <f>C13-C17</f>
        <v>399</v>
      </c>
      <c r="D14" s="105">
        <f>D13-D17</f>
        <v>359</v>
      </c>
      <c r="E14" s="106">
        <f>C14*0.08</f>
        <v>31.92</v>
      </c>
    </row>
    <row r="15" spans="1:8">
      <c r="A15" s="75">
        <v>8</v>
      </c>
      <c r="B15" s="73" t="s">
        <v>358</v>
      </c>
      <c r="C15" s="78">
        <v>0</v>
      </c>
      <c r="D15" s="78">
        <v>0</v>
      </c>
      <c r="E15" s="78">
        <v>0</v>
      </c>
    </row>
    <row r="16" spans="1:8">
      <c r="A16" s="75" t="s">
        <v>359</v>
      </c>
      <c r="B16" s="73" t="s">
        <v>360</v>
      </c>
      <c r="C16" s="369">
        <v>11</v>
      </c>
      <c r="D16" s="369">
        <v>8</v>
      </c>
      <c r="E16" s="107">
        <f>C16*0.08</f>
        <v>0.88</v>
      </c>
    </row>
    <row r="17" spans="1:5">
      <c r="A17" s="75" t="s">
        <v>361</v>
      </c>
      <c r="B17" s="73" t="s">
        <v>362</v>
      </c>
      <c r="C17" s="105">
        <v>521</v>
      </c>
      <c r="D17" s="105">
        <v>575</v>
      </c>
      <c r="E17" s="107">
        <f>C17*0.08</f>
        <v>41.68</v>
      </c>
    </row>
    <row r="18" spans="1:5">
      <c r="A18" s="75">
        <v>9</v>
      </c>
      <c r="B18" s="73" t="s">
        <v>363</v>
      </c>
      <c r="C18" s="369">
        <f>C13-C14-C15-C16-C17</f>
        <v>-11</v>
      </c>
      <c r="D18" s="369">
        <f>D13-D14-D15-D16-D17</f>
        <v>-8</v>
      </c>
      <c r="E18" s="188">
        <f>C18*0.08</f>
        <v>-0.88</v>
      </c>
    </row>
    <row r="19" spans="1:5">
      <c r="A19" s="75">
        <v>10</v>
      </c>
      <c r="B19" s="73" t="s">
        <v>18</v>
      </c>
      <c r="C19" s="142"/>
      <c r="D19" s="142"/>
      <c r="E19" s="142"/>
    </row>
    <row r="20" spans="1:5">
      <c r="A20" s="75">
        <v>11</v>
      </c>
      <c r="B20" s="73" t="s">
        <v>18</v>
      </c>
      <c r="C20" s="142"/>
      <c r="D20" s="142"/>
      <c r="E20" s="142"/>
    </row>
    <row r="21" spans="1:5">
      <c r="A21" s="75">
        <v>12</v>
      </c>
      <c r="B21" s="73" t="s">
        <v>18</v>
      </c>
      <c r="C21" s="142"/>
      <c r="D21" s="142"/>
      <c r="E21" s="142"/>
    </row>
    <row r="22" spans="1:5">
      <c r="A22" s="75">
        <v>13</v>
      </c>
      <c r="B22" s="73" t="s">
        <v>18</v>
      </c>
      <c r="C22" s="142"/>
      <c r="D22" s="142"/>
      <c r="E22" s="142"/>
    </row>
    <row r="23" spans="1:5">
      <c r="A23" s="75">
        <v>14</v>
      </c>
      <c r="B23" s="73" t="s">
        <v>18</v>
      </c>
      <c r="C23" s="142"/>
      <c r="D23" s="142"/>
      <c r="E23" s="142"/>
    </row>
    <row r="24" spans="1:5">
      <c r="A24" s="75">
        <v>15</v>
      </c>
      <c r="B24" s="3" t="s">
        <v>364</v>
      </c>
      <c r="C24" s="78">
        <v>0</v>
      </c>
      <c r="D24" s="78">
        <v>0</v>
      </c>
      <c r="E24" s="78">
        <f>C24*0.08</f>
        <v>0</v>
      </c>
    </row>
    <row r="25" spans="1:5">
      <c r="A25" s="75">
        <v>16</v>
      </c>
      <c r="B25" s="3" t="s">
        <v>365</v>
      </c>
      <c r="C25" s="78">
        <f>0</f>
        <v>0</v>
      </c>
      <c r="D25" s="78">
        <v>0</v>
      </c>
      <c r="E25" s="78">
        <f>C25*0.08</f>
        <v>0</v>
      </c>
    </row>
    <row r="26" spans="1:5">
      <c r="A26" s="75">
        <v>17</v>
      </c>
      <c r="B26" s="73" t="s">
        <v>366</v>
      </c>
      <c r="C26" s="78">
        <f>0</f>
        <v>0</v>
      </c>
      <c r="D26" s="78">
        <v>0</v>
      </c>
      <c r="E26" s="108">
        <f>C26*0.08</f>
        <v>0</v>
      </c>
    </row>
    <row r="27" spans="1:5">
      <c r="A27" s="75">
        <v>18</v>
      </c>
      <c r="B27" s="73" t="s">
        <v>367</v>
      </c>
      <c r="C27" s="78">
        <f>0</f>
        <v>0</v>
      </c>
      <c r="D27" s="78">
        <v>0</v>
      </c>
      <c r="E27" s="108">
        <f>0</f>
        <v>0</v>
      </c>
    </row>
    <row r="28" spans="1:5">
      <c r="A28" s="75">
        <v>19</v>
      </c>
      <c r="B28" s="73" t="s">
        <v>368</v>
      </c>
      <c r="C28" s="78">
        <f>0</f>
        <v>0</v>
      </c>
      <c r="D28" s="78">
        <v>0</v>
      </c>
      <c r="E28" s="108">
        <f t="shared" ref="E28:E38" si="1">C28*0.08</f>
        <v>0</v>
      </c>
    </row>
    <row r="29" spans="1:5">
      <c r="A29" s="75" t="s">
        <v>369</v>
      </c>
      <c r="B29" s="73" t="s">
        <v>370</v>
      </c>
      <c r="C29" s="78">
        <f>0</f>
        <v>0</v>
      </c>
      <c r="D29" s="78">
        <v>0</v>
      </c>
      <c r="E29" s="108">
        <f t="shared" si="1"/>
        <v>0</v>
      </c>
    </row>
    <row r="30" spans="1:5">
      <c r="A30" s="75">
        <v>20</v>
      </c>
      <c r="B30" s="3" t="s">
        <v>371</v>
      </c>
      <c r="C30" s="78">
        <v>0</v>
      </c>
      <c r="D30" s="78">
        <v>0</v>
      </c>
      <c r="E30" s="78">
        <f t="shared" si="1"/>
        <v>0</v>
      </c>
    </row>
    <row r="31" spans="1:5">
      <c r="A31" s="75">
        <v>21</v>
      </c>
      <c r="B31" s="73" t="s">
        <v>351</v>
      </c>
      <c r="C31" s="78">
        <v>0</v>
      </c>
      <c r="D31" s="78">
        <v>0</v>
      </c>
      <c r="E31" s="78">
        <f t="shared" si="1"/>
        <v>0</v>
      </c>
    </row>
    <row r="32" spans="1:5">
      <c r="A32" s="75">
        <v>22</v>
      </c>
      <c r="B32" s="73" t="s">
        <v>372</v>
      </c>
      <c r="C32" s="78">
        <v>0</v>
      </c>
      <c r="D32" s="78">
        <v>0</v>
      </c>
      <c r="E32" s="78">
        <f t="shared" si="1"/>
        <v>0</v>
      </c>
    </row>
    <row r="33" spans="1:5">
      <c r="A33" s="75" t="s">
        <v>373</v>
      </c>
      <c r="B33" s="3" t="s">
        <v>374</v>
      </c>
      <c r="C33" s="78">
        <v>0</v>
      </c>
      <c r="D33" s="78">
        <v>0</v>
      </c>
      <c r="E33" s="78">
        <f t="shared" si="1"/>
        <v>0</v>
      </c>
    </row>
    <row r="34" spans="1:5">
      <c r="A34" s="75">
        <v>23</v>
      </c>
      <c r="B34" s="3" t="s">
        <v>375</v>
      </c>
      <c r="C34" s="105">
        <v>6496</v>
      </c>
      <c r="D34" s="105">
        <v>5642</v>
      </c>
      <c r="E34" s="105">
        <f t="shared" si="1"/>
        <v>519.68000000000006</v>
      </c>
    </row>
    <row r="35" spans="1:5">
      <c r="A35" s="9" t="s">
        <v>376</v>
      </c>
      <c r="B35" s="73" t="s">
        <v>377</v>
      </c>
      <c r="C35" s="105">
        <v>6496</v>
      </c>
      <c r="D35" s="105">
        <v>5642</v>
      </c>
      <c r="E35" s="105">
        <f t="shared" si="1"/>
        <v>519.68000000000006</v>
      </c>
    </row>
    <row r="36" spans="1:5">
      <c r="A36" s="75" t="s">
        <v>378</v>
      </c>
      <c r="B36" s="73" t="s">
        <v>379</v>
      </c>
      <c r="C36" s="78">
        <v>0</v>
      </c>
      <c r="D36" s="78">
        <v>0</v>
      </c>
      <c r="E36" s="78">
        <f t="shared" si="1"/>
        <v>0</v>
      </c>
    </row>
    <row r="37" spans="1:5">
      <c r="A37" s="75" t="s">
        <v>380</v>
      </c>
      <c r="B37" s="73" t="s">
        <v>381</v>
      </c>
      <c r="C37" s="78">
        <v>0</v>
      </c>
      <c r="D37" s="78">
        <v>0</v>
      </c>
      <c r="E37" s="78">
        <f t="shared" si="1"/>
        <v>0</v>
      </c>
    </row>
    <row r="38" spans="1:5" ht="28.8">
      <c r="A38" s="5">
        <v>24</v>
      </c>
      <c r="B38" s="4" t="s">
        <v>382</v>
      </c>
      <c r="C38" s="77">
        <v>0</v>
      </c>
      <c r="D38" s="77">
        <v>0</v>
      </c>
      <c r="E38" s="78">
        <f t="shared" si="1"/>
        <v>0</v>
      </c>
    </row>
    <row r="39" spans="1:5">
      <c r="A39" s="9">
        <v>25</v>
      </c>
      <c r="B39" s="73" t="s">
        <v>18</v>
      </c>
      <c r="C39" s="142"/>
      <c r="D39" s="142"/>
      <c r="E39" s="142"/>
    </row>
    <row r="40" spans="1:5">
      <c r="A40" s="9">
        <v>26</v>
      </c>
      <c r="B40" s="73" t="s">
        <v>18</v>
      </c>
      <c r="C40" s="142"/>
      <c r="D40" s="142"/>
      <c r="E40" s="142"/>
    </row>
    <row r="41" spans="1:5">
      <c r="A41" s="9">
        <v>27</v>
      </c>
      <c r="B41" s="73" t="s">
        <v>18</v>
      </c>
      <c r="C41" s="142"/>
      <c r="D41" s="142"/>
      <c r="E41" s="142"/>
    </row>
    <row r="42" spans="1:5">
      <c r="A42" s="9">
        <v>28</v>
      </c>
      <c r="B42" s="73" t="s">
        <v>18</v>
      </c>
      <c r="C42" s="142"/>
      <c r="D42" s="142"/>
      <c r="E42" s="142"/>
    </row>
    <row r="43" spans="1:5">
      <c r="A43" s="5">
        <v>29</v>
      </c>
      <c r="B43" s="4" t="s">
        <v>145</v>
      </c>
      <c r="C43" s="128">
        <f>C7+C13+C24+C25+C30+C33+C34</f>
        <v>90013</v>
      </c>
      <c r="D43" s="128">
        <f>D7+D13+D24+D25+D30+D33+D34+1</f>
        <v>84641</v>
      </c>
      <c r="E43" s="128">
        <f>C43*0.08</f>
        <v>7201.04</v>
      </c>
    </row>
    <row r="45" spans="1:5">
      <c r="C45" s="74"/>
    </row>
  </sheetData>
  <mergeCells count="2">
    <mergeCell ref="A4:B6"/>
    <mergeCell ref="C4:D4"/>
  </mergeCells>
  <pageMargins left="0.7" right="0.7" top="0.75" bottom="0.75" header="0.3" footer="0.3"/>
  <ignoredErrors>
    <ignoredError sqref="E27" formula="1"/>
  </ignoredErrors>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5BE45-A2A7-45E2-ACD6-BD4653915758}">
  <dimension ref="A1:F12"/>
  <sheetViews>
    <sheetView showGridLines="0" workbookViewId="0"/>
  </sheetViews>
  <sheetFormatPr baseColWidth="10" defaultColWidth="11.44140625" defaultRowHeight="14.4"/>
  <cols>
    <col min="2" max="2" width="18.6640625" customWidth="1"/>
    <col min="3" max="6" width="20.6640625" customWidth="1"/>
  </cols>
  <sheetData>
    <row r="1" spans="1:6" ht="25.8">
      <c r="A1" s="151" t="s">
        <v>1033</v>
      </c>
    </row>
    <row r="4" spans="1:6">
      <c r="A4" s="685" t="s">
        <v>1034</v>
      </c>
      <c r="B4" s="686"/>
      <c r="C4" s="288" t="s">
        <v>116</v>
      </c>
      <c r="D4" s="288" t="s">
        <v>117</v>
      </c>
      <c r="E4" s="288" t="s">
        <v>118</v>
      </c>
      <c r="F4" s="288" t="s">
        <v>119</v>
      </c>
    </row>
    <row r="5" spans="1:6" ht="14.4" customHeight="1">
      <c r="A5" s="687"/>
      <c r="B5" s="688"/>
      <c r="C5" s="691" t="s">
        <v>1035</v>
      </c>
      <c r="D5" s="692"/>
      <c r="E5" s="691" t="s">
        <v>1036</v>
      </c>
      <c r="F5" s="692"/>
    </row>
    <row r="6" spans="1:6">
      <c r="A6" s="689"/>
      <c r="B6" s="690"/>
      <c r="C6" s="410" t="s">
        <v>1037</v>
      </c>
      <c r="D6" s="410" t="s">
        <v>1038</v>
      </c>
      <c r="E6" s="410" t="s">
        <v>1037</v>
      </c>
      <c r="F6" s="410" t="s">
        <v>1038</v>
      </c>
    </row>
    <row r="7" spans="1:6">
      <c r="A7" s="287">
        <v>1</v>
      </c>
      <c r="B7" s="256" t="s">
        <v>1039</v>
      </c>
      <c r="C7" s="290">
        <v>-49</v>
      </c>
      <c r="D7" s="290">
        <v>-49</v>
      </c>
      <c r="E7" s="291">
        <v>383</v>
      </c>
      <c r="F7" s="291">
        <v>122</v>
      </c>
    </row>
    <row r="8" spans="1:6">
      <c r="A8" s="287">
        <v>2</v>
      </c>
      <c r="B8" s="257" t="s">
        <v>1040</v>
      </c>
      <c r="C8" s="290">
        <v>49</v>
      </c>
      <c r="D8" s="290">
        <v>49</v>
      </c>
      <c r="E8" s="291">
        <v>-384</v>
      </c>
      <c r="F8" s="291">
        <v>-122</v>
      </c>
    </row>
    <row r="9" spans="1:6">
      <c r="A9" s="287">
        <v>3</v>
      </c>
      <c r="B9" s="256" t="s">
        <v>1041</v>
      </c>
      <c r="C9" s="290">
        <v>87</v>
      </c>
      <c r="D9" s="290">
        <v>-4</v>
      </c>
      <c r="E9" s="285"/>
      <c r="F9" s="285"/>
    </row>
    <row r="10" spans="1:6">
      <c r="A10" s="287">
        <v>4</v>
      </c>
      <c r="B10" s="256" t="s">
        <v>1042</v>
      </c>
      <c r="C10" s="290">
        <v>-87</v>
      </c>
      <c r="D10" s="290">
        <v>4</v>
      </c>
      <c r="E10" s="285"/>
      <c r="F10" s="285"/>
    </row>
    <row r="11" spans="1:6">
      <c r="A11" s="287">
        <v>5</v>
      </c>
      <c r="B11" s="256" t="s">
        <v>1043</v>
      </c>
      <c r="C11" s="290">
        <v>-91</v>
      </c>
      <c r="D11" s="290">
        <v>-4</v>
      </c>
      <c r="E11" s="285"/>
      <c r="F11" s="285"/>
    </row>
    <row r="12" spans="1:6">
      <c r="A12" s="289">
        <v>6</v>
      </c>
      <c r="B12" s="256" t="s">
        <v>1044</v>
      </c>
      <c r="C12" s="290">
        <v>91</v>
      </c>
      <c r="D12" s="290">
        <v>4</v>
      </c>
      <c r="E12" s="285"/>
      <c r="F12" s="285"/>
    </row>
  </sheetData>
  <mergeCells count="3">
    <mergeCell ref="A4:B6"/>
    <mergeCell ref="C5:D5"/>
    <mergeCell ref="E5:F5"/>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DD235-6C21-496E-A80A-62B72EF8EB12}">
  <dimension ref="A1:E23"/>
  <sheetViews>
    <sheetView showGridLines="0" zoomScaleNormal="100" workbookViewId="0">
      <selection activeCell="C11" sqref="C11"/>
    </sheetView>
  </sheetViews>
  <sheetFormatPr baseColWidth="10" defaultColWidth="11.5546875" defaultRowHeight="14.4"/>
  <cols>
    <col min="1" max="1" width="7.6640625" style="37" customWidth="1"/>
    <col min="2" max="2" width="86.5546875" customWidth="1"/>
    <col min="3" max="3" width="32.33203125" customWidth="1"/>
    <col min="4" max="6" width="20.88671875" customWidth="1"/>
  </cols>
  <sheetData>
    <row r="1" spans="1:5" ht="25.8">
      <c r="A1" s="151" t="s">
        <v>468</v>
      </c>
    </row>
    <row r="2" spans="1:5" ht="15" customHeight="1">
      <c r="A2" s="155"/>
    </row>
    <row r="3" spans="1:5" ht="15" customHeight="1">
      <c r="A3" s="155"/>
    </row>
    <row r="4" spans="1:5" ht="30" customHeight="1">
      <c r="A4" s="693" t="s">
        <v>383</v>
      </c>
      <c r="B4" s="694"/>
      <c r="C4" s="163" t="s">
        <v>393</v>
      </c>
      <c r="E4" s="65"/>
    </row>
    <row r="5" spans="1:5">
      <c r="A5" s="695"/>
      <c r="B5" s="696"/>
      <c r="C5" s="164" t="s">
        <v>116</v>
      </c>
    </row>
    <row r="6" spans="1:5">
      <c r="A6" s="697"/>
      <c r="B6" s="698"/>
      <c r="C6" s="165" t="s">
        <v>394</v>
      </c>
    </row>
    <row r="7" spans="1:5" ht="15" customHeight="1">
      <c r="A7" s="699" t="s">
        <v>395</v>
      </c>
      <c r="B7" s="700"/>
      <c r="C7" s="700"/>
    </row>
    <row r="8" spans="1:5">
      <c r="A8" s="166" t="s">
        <v>396</v>
      </c>
      <c r="B8" s="167" t="s">
        <v>397</v>
      </c>
      <c r="C8" s="168">
        <v>26767</v>
      </c>
    </row>
    <row r="9" spans="1:5">
      <c r="A9" s="166" t="s">
        <v>398</v>
      </c>
      <c r="B9" s="169" t="s">
        <v>399</v>
      </c>
      <c r="C9" s="168">
        <v>20517</v>
      </c>
    </row>
    <row r="10" spans="1:5">
      <c r="A10" s="166" t="s">
        <v>400</v>
      </c>
      <c r="B10" s="170" t="s">
        <v>401</v>
      </c>
      <c r="C10" s="168">
        <v>64828</v>
      </c>
    </row>
    <row r="11" spans="1:5">
      <c r="A11" s="166" t="s">
        <v>402</v>
      </c>
      <c r="B11" s="167" t="s">
        <v>403</v>
      </c>
      <c r="C11" s="176">
        <v>0.41299999999999998</v>
      </c>
    </row>
    <row r="12" spans="1:5">
      <c r="A12" s="166" t="s">
        <v>8</v>
      </c>
      <c r="B12" s="169" t="s">
        <v>399</v>
      </c>
      <c r="C12" s="177">
        <v>0.316</v>
      </c>
    </row>
    <row r="13" spans="1:5">
      <c r="A13" s="166" t="s">
        <v>404</v>
      </c>
      <c r="B13" s="167" t="s">
        <v>405</v>
      </c>
      <c r="C13" s="171">
        <v>112203</v>
      </c>
    </row>
    <row r="14" spans="1:5">
      <c r="A14" s="166" t="s">
        <v>406</v>
      </c>
      <c r="B14" s="167" t="s">
        <v>407</v>
      </c>
      <c r="C14" s="176">
        <v>0.23899999999999999</v>
      </c>
    </row>
    <row r="15" spans="1:5">
      <c r="A15" s="166" t="s">
        <v>12</v>
      </c>
      <c r="B15" s="169" t="s">
        <v>408</v>
      </c>
      <c r="C15" s="177">
        <v>0.183</v>
      </c>
    </row>
    <row r="16" spans="1:5">
      <c r="A16" s="166" t="s">
        <v>409</v>
      </c>
      <c r="B16" s="167" t="s">
        <v>410</v>
      </c>
      <c r="C16" s="393"/>
    </row>
    <row r="17" spans="1:3" ht="28.8">
      <c r="A17" s="166" t="s">
        <v>411</v>
      </c>
      <c r="B17" s="167" t="s">
        <v>412</v>
      </c>
      <c r="C17" s="393"/>
    </row>
    <row r="18" spans="1:3" ht="57.6">
      <c r="A18" s="166" t="s">
        <v>413</v>
      </c>
      <c r="B18" s="167" t="s">
        <v>414</v>
      </c>
      <c r="C18" s="393"/>
    </row>
    <row r="19" spans="1:3" ht="15" customHeight="1">
      <c r="A19" s="699" t="s">
        <v>393</v>
      </c>
      <c r="B19" s="700"/>
      <c r="C19" s="700"/>
    </row>
    <row r="20" spans="1:3">
      <c r="A20" s="166" t="s">
        <v>415</v>
      </c>
      <c r="B20" s="167" t="s">
        <v>416</v>
      </c>
      <c r="C20" s="179">
        <v>0.35699999999999998</v>
      </c>
    </row>
    <row r="21" spans="1:3">
      <c r="A21" s="166" t="s">
        <v>417</v>
      </c>
      <c r="B21" s="169" t="s">
        <v>418</v>
      </c>
      <c r="C21" s="179">
        <v>0.28699999999999998</v>
      </c>
    </row>
    <row r="22" spans="1:3">
      <c r="A22" s="166" t="s">
        <v>419</v>
      </c>
      <c r="B22" s="167" t="s">
        <v>420</v>
      </c>
      <c r="C22" s="178">
        <v>0.06</v>
      </c>
    </row>
    <row r="23" spans="1:3">
      <c r="A23" s="166" t="s">
        <v>421</v>
      </c>
      <c r="B23" s="169" t="s">
        <v>422</v>
      </c>
      <c r="C23" s="178"/>
    </row>
  </sheetData>
  <mergeCells count="3">
    <mergeCell ref="A4:B6"/>
    <mergeCell ref="A7:C7"/>
    <mergeCell ref="A19:C19"/>
  </mergeCells>
  <conditionalFormatting sqref="C8:C18">
    <cfRule type="cellIs" dxfId="13" priority="2" stopIfTrue="1" operator="lessThan">
      <formula>0</formula>
    </cfRule>
  </conditionalFormatting>
  <conditionalFormatting sqref="C20:C23">
    <cfRule type="cellIs" dxfId="12" priority="1" stopIfTrue="1" operator="lessThan">
      <formula>0</formula>
    </cfRule>
  </conditionalFormatting>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0FD65-2DC8-4EAE-8D20-6D59276B8376}">
  <dimension ref="A1:D50"/>
  <sheetViews>
    <sheetView showGridLines="0" zoomScaleNormal="100" workbookViewId="0">
      <selection activeCell="F22" sqref="F22"/>
    </sheetView>
  </sheetViews>
  <sheetFormatPr baseColWidth="10" defaultColWidth="11.5546875" defaultRowHeight="14.4"/>
  <cols>
    <col min="1" max="1" width="7.6640625" style="37" customWidth="1"/>
    <col min="2" max="2" width="86.5546875" customWidth="1"/>
    <col min="3" max="3" width="44.6640625" customWidth="1"/>
    <col min="4" max="4" width="20.88671875" customWidth="1"/>
  </cols>
  <sheetData>
    <row r="1" spans="1:4" ht="25.8">
      <c r="A1" s="151" t="s">
        <v>423</v>
      </c>
    </row>
    <row r="2" spans="1:4" ht="15" customHeight="1">
      <c r="A2" s="155"/>
    </row>
    <row r="3" spans="1:4" ht="15" customHeight="1">
      <c r="A3" s="155"/>
    </row>
    <row r="4" spans="1:4">
      <c r="A4" s="394" t="s">
        <v>383</v>
      </c>
      <c r="B4" s="395"/>
      <c r="C4" s="396" t="s">
        <v>116</v>
      </c>
    </row>
    <row r="5" spans="1:4" ht="28.8">
      <c r="A5" s="397"/>
      <c r="B5" s="398"/>
      <c r="C5" s="399" t="s">
        <v>393</v>
      </c>
    </row>
    <row r="6" spans="1:4">
      <c r="A6" s="699" t="s">
        <v>424</v>
      </c>
      <c r="B6" s="700"/>
      <c r="C6" s="700"/>
    </row>
    <row r="7" spans="1:4">
      <c r="A7" s="52">
        <v>1</v>
      </c>
      <c r="B7" s="381" t="s">
        <v>425</v>
      </c>
      <c r="C7" s="168">
        <v>8982</v>
      </c>
    </row>
    <row r="8" spans="1:4">
      <c r="A8" s="52">
        <v>2</v>
      </c>
      <c r="B8" s="381" t="s">
        <v>426</v>
      </c>
      <c r="C8" s="382">
        <v>1708</v>
      </c>
    </row>
    <row r="9" spans="1:4">
      <c r="A9" s="400">
        <v>3</v>
      </c>
      <c r="B9" s="401" t="s">
        <v>427</v>
      </c>
      <c r="C9" s="402"/>
    </row>
    <row r="10" spans="1:4">
      <c r="A10" s="400">
        <v>4</v>
      </c>
      <c r="B10" s="401" t="s">
        <v>427</v>
      </c>
      <c r="C10" s="402"/>
    </row>
    <row r="11" spans="1:4">
      <c r="A11" s="400">
        <v>5</v>
      </c>
      <c r="B11" s="401" t="s">
        <v>427</v>
      </c>
      <c r="C11" s="402"/>
    </row>
    <row r="12" spans="1:4">
      <c r="A12" s="52">
        <v>6</v>
      </c>
      <c r="B12" s="381" t="s">
        <v>428</v>
      </c>
      <c r="C12" s="382">
        <v>2227</v>
      </c>
    </row>
    <row r="13" spans="1:4">
      <c r="A13" s="400">
        <v>7</v>
      </c>
      <c r="B13" s="401" t="s">
        <v>427</v>
      </c>
      <c r="C13" s="402"/>
    </row>
    <row r="14" spans="1:4">
      <c r="A14" s="400">
        <v>8</v>
      </c>
      <c r="B14" s="401" t="s">
        <v>427</v>
      </c>
      <c r="C14" s="402"/>
    </row>
    <row r="15" spans="1:4">
      <c r="A15" s="52">
        <v>11</v>
      </c>
      <c r="B15" s="7" t="s">
        <v>429</v>
      </c>
      <c r="C15" s="382">
        <v>12917</v>
      </c>
      <c r="D15" s="162"/>
    </row>
    <row r="16" spans="1:4">
      <c r="A16" s="699" t="s">
        <v>463</v>
      </c>
      <c r="B16" s="700"/>
      <c r="C16" s="700"/>
    </row>
    <row r="17" spans="1:3" ht="28.8">
      <c r="A17" s="52">
        <v>12</v>
      </c>
      <c r="B17" s="7" t="s">
        <v>464</v>
      </c>
      <c r="C17" s="382">
        <v>7600</v>
      </c>
    </row>
    <row r="18" spans="1:3" ht="28.8">
      <c r="A18" s="52" t="s">
        <v>430</v>
      </c>
      <c r="B18" s="7" t="s">
        <v>431</v>
      </c>
      <c r="C18" s="382">
        <v>0</v>
      </c>
    </row>
    <row r="19" spans="1:3" ht="28.8">
      <c r="A19" s="172" t="s">
        <v>432</v>
      </c>
      <c r="B19" s="7" t="s">
        <v>433</v>
      </c>
      <c r="C19" s="382">
        <v>0</v>
      </c>
    </row>
    <row r="20" spans="1:3" ht="28.8">
      <c r="A20" s="172" t="s">
        <v>434</v>
      </c>
      <c r="B20" s="3" t="s">
        <v>435</v>
      </c>
      <c r="C20" s="382">
        <v>0</v>
      </c>
    </row>
    <row r="21" spans="1:3">
      <c r="A21" s="52">
        <v>13</v>
      </c>
      <c r="B21" s="3" t="s">
        <v>436</v>
      </c>
      <c r="C21" s="382">
        <v>6250</v>
      </c>
    </row>
    <row r="22" spans="1:3">
      <c r="A22" s="172" t="s">
        <v>437</v>
      </c>
      <c r="B22" s="7" t="s">
        <v>438</v>
      </c>
      <c r="C22" s="382">
        <v>0</v>
      </c>
    </row>
    <row r="23" spans="1:3" ht="28.8">
      <c r="A23" s="52">
        <v>14</v>
      </c>
      <c r="B23" s="7" t="s">
        <v>462</v>
      </c>
      <c r="C23" s="382">
        <f>+C21+C22</f>
        <v>6250</v>
      </c>
    </row>
    <row r="24" spans="1:3">
      <c r="A24" s="400">
        <v>15</v>
      </c>
      <c r="B24" s="401" t="s">
        <v>427</v>
      </c>
      <c r="C24" s="402"/>
    </row>
    <row r="25" spans="1:3">
      <c r="A25" s="400">
        <v>16</v>
      </c>
      <c r="B25" s="401" t="s">
        <v>427</v>
      </c>
      <c r="C25" s="402"/>
    </row>
    <row r="26" spans="1:3">
      <c r="A26" s="52">
        <v>17</v>
      </c>
      <c r="B26" s="381" t="s">
        <v>439</v>
      </c>
      <c r="C26" s="168">
        <v>13850</v>
      </c>
    </row>
    <row r="27" spans="1:3">
      <c r="A27" s="172" t="s">
        <v>440</v>
      </c>
      <c r="B27" s="383" t="s">
        <v>441</v>
      </c>
      <c r="C27" s="168">
        <v>7600</v>
      </c>
    </row>
    <row r="28" spans="1:3">
      <c r="A28" s="699" t="s">
        <v>442</v>
      </c>
      <c r="B28" s="700"/>
      <c r="C28" s="700"/>
    </row>
    <row r="29" spans="1:3">
      <c r="A29" s="52">
        <v>18</v>
      </c>
      <c r="B29" s="7" t="s">
        <v>443</v>
      </c>
      <c r="C29" s="168">
        <v>26767</v>
      </c>
    </row>
    <row r="30" spans="1:3">
      <c r="A30" s="52">
        <v>19</v>
      </c>
      <c r="B30" s="7" t="s">
        <v>444</v>
      </c>
      <c r="C30" s="402"/>
    </row>
    <row r="31" spans="1:3">
      <c r="A31" s="52">
        <v>20</v>
      </c>
      <c r="B31" s="7" t="s">
        <v>445</v>
      </c>
      <c r="C31" s="168">
        <v>0</v>
      </c>
    </row>
    <row r="32" spans="1:3">
      <c r="A32" s="400">
        <v>21</v>
      </c>
      <c r="B32" s="401" t="s">
        <v>427</v>
      </c>
      <c r="C32" s="402"/>
    </row>
    <row r="33" spans="1:3">
      <c r="A33" s="52">
        <v>22</v>
      </c>
      <c r="B33" s="7" t="s">
        <v>446</v>
      </c>
      <c r="C33" s="168">
        <v>26767</v>
      </c>
    </row>
    <row r="34" spans="1:3">
      <c r="A34" s="172" t="s">
        <v>447</v>
      </c>
      <c r="B34" s="173" t="s">
        <v>448</v>
      </c>
      <c r="C34" s="168">
        <v>20517</v>
      </c>
    </row>
    <row r="35" spans="1:3">
      <c r="A35" s="699" t="s">
        <v>449</v>
      </c>
      <c r="B35" s="700"/>
      <c r="C35" s="700"/>
    </row>
    <row r="36" spans="1:3">
      <c r="A36" s="52">
        <v>23</v>
      </c>
      <c r="B36" s="7" t="s">
        <v>85</v>
      </c>
      <c r="C36" s="168">
        <v>64828</v>
      </c>
    </row>
    <row r="37" spans="1:3">
      <c r="A37" s="52">
        <v>24</v>
      </c>
      <c r="B37" s="7" t="s">
        <v>450</v>
      </c>
      <c r="C37" s="168">
        <v>112203</v>
      </c>
    </row>
    <row r="38" spans="1:3" ht="15" customHeight="1">
      <c r="A38" s="699" t="s">
        <v>451</v>
      </c>
      <c r="B38" s="700"/>
      <c r="C38" s="700"/>
    </row>
    <row r="39" spans="1:3">
      <c r="A39" s="52">
        <v>25</v>
      </c>
      <c r="B39" s="7" t="s">
        <v>452</v>
      </c>
      <c r="C39" s="384">
        <v>0.41299999999999998</v>
      </c>
    </row>
    <row r="40" spans="1:3">
      <c r="A40" s="172" t="s">
        <v>41</v>
      </c>
      <c r="B40" s="173" t="s">
        <v>448</v>
      </c>
      <c r="C40" s="384">
        <v>0.316</v>
      </c>
    </row>
    <row r="41" spans="1:3">
      <c r="A41" s="52">
        <v>26</v>
      </c>
      <c r="B41" s="7" t="s">
        <v>453</v>
      </c>
      <c r="C41" s="384">
        <v>0.23899999999999999</v>
      </c>
    </row>
    <row r="42" spans="1:3">
      <c r="A42" s="172" t="s">
        <v>454</v>
      </c>
      <c r="B42" s="173" t="s">
        <v>448</v>
      </c>
      <c r="C42" s="384">
        <v>0.183</v>
      </c>
    </row>
    <row r="43" spans="1:3">
      <c r="A43" s="52">
        <v>27</v>
      </c>
      <c r="B43" s="381" t="s">
        <v>465</v>
      </c>
      <c r="C43" s="384">
        <v>5.6000000000000001E-2</v>
      </c>
    </row>
    <row r="44" spans="1:3">
      <c r="A44" s="52">
        <v>28</v>
      </c>
      <c r="B44" s="381" t="s">
        <v>455</v>
      </c>
      <c r="C44" s="403"/>
    </row>
    <row r="45" spans="1:3">
      <c r="A45" s="52">
        <v>29</v>
      </c>
      <c r="B45" s="385" t="s">
        <v>91</v>
      </c>
      <c r="C45" s="403"/>
    </row>
    <row r="46" spans="1:3">
      <c r="A46" s="52">
        <v>30</v>
      </c>
      <c r="B46" s="385" t="s">
        <v>456</v>
      </c>
      <c r="C46" s="403"/>
    </row>
    <row r="47" spans="1:3">
      <c r="A47" s="52">
        <v>31</v>
      </c>
      <c r="B47" s="385" t="s">
        <v>93</v>
      </c>
      <c r="C47" s="403"/>
    </row>
    <row r="48" spans="1:3" ht="28.8">
      <c r="A48" s="52" t="s">
        <v>457</v>
      </c>
      <c r="B48" s="385" t="s">
        <v>458</v>
      </c>
      <c r="C48" s="403"/>
    </row>
    <row r="49" spans="1:3">
      <c r="A49" s="699" t="s">
        <v>459</v>
      </c>
      <c r="B49" s="700"/>
      <c r="C49" s="700"/>
    </row>
    <row r="50" spans="1:3">
      <c r="A50" s="52" t="s">
        <v>460</v>
      </c>
      <c r="B50" s="381" t="s">
        <v>461</v>
      </c>
      <c r="C50" s="404"/>
    </row>
  </sheetData>
  <mergeCells count="6">
    <mergeCell ref="A35:C35"/>
    <mergeCell ref="A38:C38"/>
    <mergeCell ref="A49:C49"/>
    <mergeCell ref="A6:C6"/>
    <mergeCell ref="A16:C16"/>
    <mergeCell ref="A28:C28"/>
  </mergeCells>
  <conditionalFormatting sqref="C7:C8">
    <cfRule type="cellIs" dxfId="11" priority="10" stopIfTrue="1" operator="lessThan">
      <formula>0</formula>
    </cfRule>
  </conditionalFormatting>
  <conditionalFormatting sqref="C12">
    <cfRule type="cellIs" dxfId="10" priority="9" stopIfTrue="1" operator="lessThan">
      <formula>0</formula>
    </cfRule>
  </conditionalFormatting>
  <conditionalFormatting sqref="C15">
    <cfRule type="cellIs" dxfId="9" priority="8" stopIfTrue="1" operator="lessThan">
      <formula>0</formula>
    </cfRule>
  </conditionalFormatting>
  <conditionalFormatting sqref="C17:C23">
    <cfRule type="cellIs" dxfId="8" priority="4" stopIfTrue="1" operator="lessThan">
      <formula>0</formula>
    </cfRule>
  </conditionalFormatting>
  <conditionalFormatting sqref="C26:C27">
    <cfRule type="cellIs" dxfId="7" priority="6" stopIfTrue="1" operator="lessThan">
      <formula>0</formula>
    </cfRule>
  </conditionalFormatting>
  <conditionalFormatting sqref="C29">
    <cfRule type="cellIs" dxfId="6" priority="5" stopIfTrue="1" operator="lessThan">
      <formula>0</formula>
    </cfRule>
  </conditionalFormatting>
  <conditionalFormatting sqref="C31">
    <cfRule type="cellIs" dxfId="5" priority="1" stopIfTrue="1" operator="lessThan">
      <formula>0</formula>
    </cfRule>
  </conditionalFormatting>
  <conditionalFormatting sqref="C33:C34">
    <cfRule type="cellIs" dxfId="4" priority="3" stopIfTrue="1" operator="lessThan">
      <formula>0</formula>
    </cfRule>
  </conditionalFormatting>
  <conditionalFormatting sqref="C36:C37">
    <cfRule type="cellIs" dxfId="3" priority="2" stopIfTrue="1" operator="lessThan">
      <formula>0</formula>
    </cfRule>
  </conditionalFormatting>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30E4A-0E23-4B7B-96EE-299F5B4723EC}">
  <dimension ref="A1:H20"/>
  <sheetViews>
    <sheetView showGridLines="0" zoomScaleNormal="100" workbookViewId="0">
      <selection activeCell="F20" sqref="F20"/>
    </sheetView>
  </sheetViews>
  <sheetFormatPr baseColWidth="10" defaultColWidth="11.5546875" defaultRowHeight="14.4"/>
  <cols>
    <col min="1" max="1" width="7.6640625" style="37" customWidth="1"/>
    <col min="2" max="2" width="71.44140625" customWidth="1"/>
    <col min="3" max="8" width="15.5546875" customWidth="1"/>
  </cols>
  <sheetData>
    <row r="1" spans="1:8" ht="25.8">
      <c r="A1" s="151" t="s">
        <v>1123</v>
      </c>
    </row>
    <row r="2" spans="1:8" ht="15" customHeight="1">
      <c r="A2" s="155"/>
    </row>
    <row r="3" spans="1:8" ht="15" customHeight="1">
      <c r="A3" s="155"/>
    </row>
    <row r="4" spans="1:8">
      <c r="A4" s="701" t="s">
        <v>383</v>
      </c>
      <c r="B4" s="702"/>
      <c r="C4" s="707" t="s">
        <v>1135</v>
      </c>
      <c r="D4" s="708"/>
      <c r="E4" s="708"/>
      <c r="F4" s="708"/>
      <c r="G4" s="709"/>
      <c r="H4" s="710" t="s">
        <v>145</v>
      </c>
    </row>
    <row r="5" spans="1:8">
      <c r="A5" s="703"/>
      <c r="B5" s="704"/>
      <c r="C5" s="380">
        <v>1</v>
      </c>
      <c r="D5" s="380">
        <v>2</v>
      </c>
      <c r="E5" s="380">
        <v>3</v>
      </c>
      <c r="F5" s="380">
        <v>4</v>
      </c>
      <c r="G5" s="380">
        <v>5</v>
      </c>
      <c r="H5" s="711"/>
    </row>
    <row r="6" spans="1:8">
      <c r="A6" s="705"/>
      <c r="B6" s="706"/>
      <c r="C6" s="174" t="s">
        <v>466</v>
      </c>
      <c r="D6" s="380"/>
      <c r="E6" s="380"/>
      <c r="F6" s="174"/>
      <c r="G6" s="174" t="s">
        <v>467</v>
      </c>
      <c r="H6" s="712"/>
    </row>
    <row r="7" spans="1:8" s="199" customFormat="1" ht="32.25" customHeight="1">
      <c r="A7" s="174">
        <v>1</v>
      </c>
      <c r="B7" s="405" t="s">
        <v>1136</v>
      </c>
      <c r="C7" s="386" t="s">
        <v>1130</v>
      </c>
      <c r="D7" s="175" t="s">
        <v>1131</v>
      </c>
      <c r="E7" s="175" t="s">
        <v>1132</v>
      </c>
      <c r="F7" s="175" t="s">
        <v>1133</v>
      </c>
      <c r="G7" s="175" t="s">
        <v>1134</v>
      </c>
      <c r="H7" s="175"/>
    </row>
    <row r="8" spans="1:8">
      <c r="A8" s="406">
        <v>2</v>
      </c>
      <c r="B8" s="407" t="s">
        <v>427</v>
      </c>
      <c r="C8" s="408"/>
      <c r="D8" s="408"/>
      <c r="E8" s="408"/>
      <c r="F8" s="408"/>
      <c r="G8" s="408"/>
      <c r="H8" s="408"/>
    </row>
    <row r="9" spans="1:8">
      <c r="A9" s="406">
        <v>3</v>
      </c>
      <c r="B9" s="407" t="s">
        <v>427</v>
      </c>
      <c r="C9" s="408"/>
      <c r="D9" s="408"/>
      <c r="E9" s="408"/>
      <c r="F9" s="408"/>
      <c r="G9" s="408"/>
      <c r="H9" s="408"/>
    </row>
    <row r="10" spans="1:8">
      <c r="A10" s="406">
        <v>4</v>
      </c>
      <c r="B10" s="407" t="s">
        <v>427</v>
      </c>
      <c r="C10" s="408"/>
      <c r="D10" s="408"/>
      <c r="E10" s="408"/>
      <c r="F10" s="408"/>
      <c r="G10" s="408"/>
      <c r="H10" s="408"/>
    </row>
    <row r="11" spans="1:8">
      <c r="A11" s="174">
        <v>5</v>
      </c>
      <c r="B11" s="14" t="s">
        <v>1124</v>
      </c>
      <c r="C11" s="387">
        <v>13153</v>
      </c>
      <c r="D11" s="387">
        <v>1585</v>
      </c>
      <c r="E11" s="387">
        <v>2100</v>
      </c>
      <c r="F11" s="387">
        <v>7600</v>
      </c>
      <c r="G11" s="387">
        <v>6250</v>
      </c>
      <c r="H11" s="409">
        <f>SUM(C11:G11)</f>
        <v>30688</v>
      </c>
    </row>
    <row r="12" spans="1:8">
      <c r="A12" s="174">
        <v>6</v>
      </c>
      <c r="B12" s="14" t="s">
        <v>1125</v>
      </c>
      <c r="C12" s="387">
        <v>0</v>
      </c>
      <c r="D12" s="387">
        <v>0</v>
      </c>
      <c r="E12" s="387">
        <v>0</v>
      </c>
      <c r="F12" s="387">
        <v>2000</v>
      </c>
      <c r="G12" s="387">
        <v>1250</v>
      </c>
      <c r="H12" s="409">
        <f t="shared" ref="H12:H16" si="0">SUM(C12:G12)</f>
        <v>3250</v>
      </c>
    </row>
    <row r="13" spans="1:8">
      <c r="A13" s="174">
        <v>7</v>
      </c>
      <c r="B13" s="14" t="s">
        <v>1126</v>
      </c>
      <c r="C13" s="387">
        <v>0</v>
      </c>
      <c r="D13" s="387">
        <v>0</v>
      </c>
      <c r="E13" s="387">
        <v>0</v>
      </c>
      <c r="F13" s="387">
        <v>4300</v>
      </c>
      <c r="G13" s="387">
        <v>4700</v>
      </c>
      <c r="H13" s="409">
        <f t="shared" si="0"/>
        <v>9000</v>
      </c>
    </row>
    <row r="14" spans="1:8">
      <c r="A14" s="174">
        <v>8</v>
      </c>
      <c r="B14" s="14" t="s">
        <v>1127</v>
      </c>
      <c r="C14" s="387">
        <v>0</v>
      </c>
      <c r="D14" s="387">
        <v>0</v>
      </c>
      <c r="E14" s="387">
        <v>1500</v>
      </c>
      <c r="F14" s="387">
        <v>1300</v>
      </c>
      <c r="G14" s="387">
        <v>300</v>
      </c>
      <c r="H14" s="409">
        <f t="shared" si="0"/>
        <v>3100</v>
      </c>
    </row>
    <row r="15" spans="1:8">
      <c r="A15" s="174">
        <v>9</v>
      </c>
      <c r="B15" s="14" t="s">
        <v>1128</v>
      </c>
      <c r="C15" s="387">
        <v>0</v>
      </c>
      <c r="D15" s="387">
        <v>0</v>
      </c>
      <c r="E15" s="387">
        <v>600</v>
      </c>
      <c r="F15" s="387">
        <v>0</v>
      </c>
      <c r="G15" s="387">
        <v>0</v>
      </c>
      <c r="H15" s="409">
        <f t="shared" si="0"/>
        <v>600</v>
      </c>
    </row>
    <row r="16" spans="1:8">
      <c r="A16" s="174">
        <v>10</v>
      </c>
      <c r="B16" s="14" t="s">
        <v>1129</v>
      </c>
      <c r="C16" s="387">
        <f>+C11</f>
        <v>13153</v>
      </c>
      <c r="D16" s="387">
        <f>+D11</f>
        <v>1585</v>
      </c>
      <c r="E16" s="387">
        <v>0</v>
      </c>
      <c r="F16" s="387">
        <v>0</v>
      </c>
      <c r="G16" s="387">
        <v>0</v>
      </c>
      <c r="H16" s="409">
        <f t="shared" si="0"/>
        <v>14738</v>
      </c>
    </row>
    <row r="20" spans="3:3">
      <c r="C20" s="382"/>
    </row>
  </sheetData>
  <mergeCells count="3">
    <mergeCell ref="A4:B6"/>
    <mergeCell ref="C4:G4"/>
    <mergeCell ref="H4:H6"/>
  </mergeCells>
  <conditionalFormatting sqref="C20">
    <cfRule type="cellIs" dxfId="2" priority="5" stopIfTrue="1" operator="lessThan">
      <formula>0</formula>
    </cfRule>
  </conditionalFormatting>
  <conditionalFormatting sqref="C8:H16">
    <cfRule type="cellIs" dxfId="1" priority="1" stopIfTrue="1" operator="lessThan">
      <formula>0</formula>
    </cfRule>
  </conditionalFormatting>
  <conditionalFormatting sqref="D7:H7">
    <cfRule type="cellIs" dxfId="0"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9F436-F2AC-4964-9242-C1EFB52FAB13}">
  <dimension ref="A1:C119"/>
  <sheetViews>
    <sheetView showGridLines="0" zoomScale="80" zoomScaleNormal="80" workbookViewId="0">
      <selection activeCell="H97" sqref="H97"/>
    </sheetView>
  </sheetViews>
  <sheetFormatPr baseColWidth="10" defaultColWidth="11.44140625" defaultRowHeight="14.4"/>
  <cols>
    <col min="1" max="1" width="7.6640625" customWidth="1"/>
    <col min="2" max="2" width="62.6640625" customWidth="1"/>
    <col min="3" max="3" width="31.109375" style="28" customWidth="1"/>
  </cols>
  <sheetData>
    <row r="1" spans="1:3" ht="25.8">
      <c r="A1" s="133" t="s">
        <v>390</v>
      </c>
    </row>
    <row r="4" spans="1:3" ht="14.4" customHeight="1">
      <c r="A4" s="441"/>
      <c r="B4" s="441" t="s">
        <v>383</v>
      </c>
      <c r="C4" s="443" t="s">
        <v>0</v>
      </c>
    </row>
    <row r="5" spans="1:3" ht="55.2" customHeight="1">
      <c r="A5" s="442"/>
      <c r="B5" s="442"/>
      <c r="C5" s="444"/>
    </row>
    <row r="6" spans="1:3">
      <c r="A6" s="445" t="s">
        <v>1</v>
      </c>
      <c r="B6" s="446"/>
      <c r="C6" s="446"/>
    </row>
    <row r="7" spans="1:3">
      <c r="A7" s="10">
        <v>1</v>
      </c>
      <c r="B7" s="6" t="s">
        <v>2</v>
      </c>
      <c r="C7" s="97">
        <v>4782</v>
      </c>
    </row>
    <row r="8" spans="1:3">
      <c r="A8" s="9"/>
      <c r="B8" s="1" t="s">
        <v>3</v>
      </c>
      <c r="C8" s="104">
        <v>0</v>
      </c>
    </row>
    <row r="9" spans="1:3">
      <c r="A9" s="9"/>
      <c r="B9" s="1" t="s">
        <v>4</v>
      </c>
      <c r="C9" s="104">
        <v>0</v>
      </c>
    </row>
    <row r="10" spans="1:3">
      <c r="A10" s="9"/>
      <c r="B10" s="1" t="s">
        <v>5</v>
      </c>
      <c r="C10" s="104">
        <v>0</v>
      </c>
    </row>
    <row r="11" spans="1:3">
      <c r="A11" s="9">
        <v>2</v>
      </c>
      <c r="B11" s="1" t="s">
        <v>6</v>
      </c>
      <c r="C11" s="98">
        <v>10779</v>
      </c>
    </row>
    <row r="12" spans="1:3">
      <c r="A12" s="9">
        <v>3</v>
      </c>
      <c r="B12" s="1" t="s">
        <v>7</v>
      </c>
      <c r="C12" s="77">
        <v>0</v>
      </c>
    </row>
    <row r="13" spans="1:3">
      <c r="A13" s="9" t="s">
        <v>8</v>
      </c>
      <c r="B13" s="1" t="s">
        <v>9</v>
      </c>
      <c r="C13" s="77">
        <v>0</v>
      </c>
    </row>
    <row r="14" spans="1:3" ht="28.8">
      <c r="A14" s="9">
        <v>4</v>
      </c>
      <c r="B14" s="1" t="s">
        <v>10</v>
      </c>
      <c r="C14" s="77">
        <v>0</v>
      </c>
    </row>
    <row r="15" spans="1:3">
      <c r="A15" s="9">
        <v>5</v>
      </c>
      <c r="B15" s="1" t="s">
        <v>11</v>
      </c>
      <c r="C15" s="78">
        <v>0</v>
      </c>
    </row>
    <row r="16" spans="1:3" ht="28.8">
      <c r="A16" s="9" t="s">
        <v>12</v>
      </c>
      <c r="B16" s="1" t="s">
        <v>13</v>
      </c>
      <c r="C16" s="98">
        <v>636</v>
      </c>
    </row>
    <row r="17" spans="1:3">
      <c r="A17" s="5">
        <v>6</v>
      </c>
      <c r="B17" s="2" t="s">
        <v>14</v>
      </c>
      <c r="C17" s="124">
        <v>16197</v>
      </c>
    </row>
    <row r="18" spans="1:3">
      <c r="A18" s="445" t="s">
        <v>15</v>
      </c>
      <c r="B18" s="446"/>
      <c r="C18" s="446"/>
    </row>
    <row r="19" spans="1:3">
      <c r="A19" s="9">
        <v>7</v>
      </c>
      <c r="B19" s="1" t="s">
        <v>16</v>
      </c>
      <c r="C19" s="98">
        <v>-41</v>
      </c>
    </row>
    <row r="20" spans="1:3">
      <c r="A20" s="9">
        <v>8</v>
      </c>
      <c r="B20" s="1" t="s">
        <v>17</v>
      </c>
      <c r="C20" s="124">
        <v>-130</v>
      </c>
    </row>
    <row r="21" spans="1:3">
      <c r="A21" s="9">
        <v>9</v>
      </c>
      <c r="B21" s="1" t="s">
        <v>18</v>
      </c>
      <c r="C21" s="34"/>
    </row>
    <row r="22" spans="1:3" ht="56.4" customHeight="1">
      <c r="A22" s="9">
        <v>10</v>
      </c>
      <c r="B22" s="1" t="s">
        <v>19</v>
      </c>
      <c r="C22" s="77">
        <v>0</v>
      </c>
    </row>
    <row r="23" spans="1:3" ht="28.8">
      <c r="A23" s="9">
        <v>11</v>
      </c>
      <c r="B23" s="1" t="s">
        <v>20</v>
      </c>
      <c r="C23" s="77">
        <v>0</v>
      </c>
    </row>
    <row r="24" spans="1:3" ht="26.4" customHeight="1">
      <c r="A24" s="9">
        <v>12</v>
      </c>
      <c r="B24" s="1" t="s">
        <v>21</v>
      </c>
      <c r="C24" s="77">
        <v>0</v>
      </c>
    </row>
    <row r="25" spans="1:3" ht="28.8">
      <c r="A25" s="9">
        <v>13</v>
      </c>
      <c r="B25" s="1" t="s">
        <v>22</v>
      </c>
      <c r="C25" s="77">
        <v>0</v>
      </c>
    </row>
    <row r="26" spans="1:3" ht="28.8">
      <c r="A26" s="9">
        <v>14</v>
      </c>
      <c r="B26" s="1" t="s">
        <v>23</v>
      </c>
      <c r="C26" s="77">
        <v>0</v>
      </c>
    </row>
    <row r="27" spans="1:3">
      <c r="A27" s="9">
        <v>15</v>
      </c>
      <c r="B27" s="1" t="s">
        <v>24</v>
      </c>
      <c r="C27" s="77">
        <v>0</v>
      </c>
    </row>
    <row r="28" spans="1:3" ht="28.8">
      <c r="A28" s="9">
        <v>16</v>
      </c>
      <c r="B28" s="1" t="s">
        <v>25</v>
      </c>
      <c r="C28" s="98">
        <v>-0.94604999999999995</v>
      </c>
    </row>
    <row r="29" spans="1:3" ht="57.6">
      <c r="A29" s="9">
        <v>17</v>
      </c>
      <c r="B29" s="1" t="s">
        <v>26</v>
      </c>
      <c r="C29" s="77">
        <v>0</v>
      </c>
    </row>
    <row r="30" spans="1:3" ht="72" customHeight="1">
      <c r="A30" s="9">
        <v>18</v>
      </c>
      <c r="B30" s="1" t="s">
        <v>27</v>
      </c>
      <c r="C30" s="77">
        <v>0</v>
      </c>
    </row>
    <row r="31" spans="1:3" ht="67.95" customHeight="1">
      <c r="A31" s="9">
        <v>19</v>
      </c>
      <c r="B31" s="1" t="s">
        <v>28</v>
      </c>
      <c r="C31" s="98">
        <v>-232</v>
      </c>
    </row>
    <row r="32" spans="1:3">
      <c r="A32" s="9">
        <v>20</v>
      </c>
      <c r="B32" s="1" t="s">
        <v>18</v>
      </c>
      <c r="C32" s="35"/>
    </row>
    <row r="33" spans="1:3" ht="28.8">
      <c r="A33" s="9" t="s">
        <v>29</v>
      </c>
      <c r="B33" s="1" t="s">
        <v>30</v>
      </c>
      <c r="C33" s="78">
        <v>0</v>
      </c>
    </row>
    <row r="34" spans="1:3" ht="28.8">
      <c r="A34" s="9" t="s">
        <v>31</v>
      </c>
      <c r="B34" s="1" t="s">
        <v>32</v>
      </c>
      <c r="C34" s="77">
        <v>0</v>
      </c>
    </row>
    <row r="35" spans="1:3">
      <c r="A35" s="9" t="s">
        <v>33</v>
      </c>
      <c r="B35" s="1" t="s">
        <v>34</v>
      </c>
      <c r="C35" s="77">
        <v>0</v>
      </c>
    </row>
    <row r="36" spans="1:3">
      <c r="A36" s="9" t="s">
        <v>35</v>
      </c>
      <c r="B36" s="1" t="s">
        <v>36</v>
      </c>
      <c r="C36" s="77">
        <v>0</v>
      </c>
    </row>
    <row r="37" spans="1:3" ht="43.2">
      <c r="A37" s="9">
        <v>21</v>
      </c>
      <c r="B37" s="1" t="s">
        <v>37</v>
      </c>
      <c r="C37" s="77">
        <v>0</v>
      </c>
    </row>
    <row r="38" spans="1:3">
      <c r="A38" s="9">
        <v>22</v>
      </c>
      <c r="B38" s="1" t="s">
        <v>38</v>
      </c>
      <c r="C38" s="77">
        <v>0</v>
      </c>
    </row>
    <row r="39" spans="1:3" ht="55.95" customHeight="1">
      <c r="A39" s="9">
        <v>23</v>
      </c>
      <c r="B39" s="1" t="s">
        <v>39</v>
      </c>
      <c r="C39" s="99">
        <v>0</v>
      </c>
    </row>
    <row r="40" spans="1:3">
      <c r="A40" s="9">
        <v>24</v>
      </c>
      <c r="B40" s="1" t="s">
        <v>18</v>
      </c>
      <c r="C40" s="100"/>
    </row>
    <row r="41" spans="1:3" ht="29.4" customHeight="1">
      <c r="A41" s="9">
        <v>25</v>
      </c>
      <c r="B41" s="1" t="s">
        <v>40</v>
      </c>
      <c r="C41" s="99">
        <v>0</v>
      </c>
    </row>
    <row r="42" spans="1:3">
      <c r="A42" s="9" t="s">
        <v>41</v>
      </c>
      <c r="B42" s="1" t="s">
        <v>42</v>
      </c>
      <c r="C42" s="77">
        <v>0</v>
      </c>
    </row>
    <row r="43" spans="1:3" ht="57.6">
      <c r="A43" s="9" t="s">
        <v>43</v>
      </c>
      <c r="B43" s="1" t="s">
        <v>44</v>
      </c>
      <c r="C43" s="99">
        <v>0</v>
      </c>
    </row>
    <row r="44" spans="1:3">
      <c r="A44" s="9">
        <v>26</v>
      </c>
      <c r="B44" s="1" t="s">
        <v>18</v>
      </c>
      <c r="C44" s="34"/>
    </row>
    <row r="45" spans="1:3" ht="28.8">
      <c r="A45" s="9">
        <v>27</v>
      </c>
      <c r="B45" s="1" t="s">
        <v>45</v>
      </c>
      <c r="C45" s="77">
        <v>0</v>
      </c>
    </row>
    <row r="46" spans="1:3">
      <c r="A46" s="9" t="s">
        <v>46</v>
      </c>
      <c r="B46" s="1" t="s">
        <v>346</v>
      </c>
      <c r="C46" s="101">
        <v>-1054</v>
      </c>
    </row>
    <row r="47" spans="1:3">
      <c r="A47" s="9">
        <v>28</v>
      </c>
      <c r="B47" s="2" t="s">
        <v>47</v>
      </c>
      <c r="C47" s="124">
        <f>(C19+C20+C22+C23+C24+C25+C26+C27+C28+C29+C30+C31+C33+C37+C38+C42+C46)</f>
        <v>-1457.94605</v>
      </c>
    </row>
    <row r="48" spans="1:3">
      <c r="A48" s="9">
        <v>29</v>
      </c>
      <c r="B48" s="2" t="s">
        <v>48</v>
      </c>
      <c r="C48" s="124">
        <v>14739</v>
      </c>
    </row>
    <row r="49" spans="1:3">
      <c r="A49" s="445" t="s">
        <v>49</v>
      </c>
      <c r="B49" s="446"/>
      <c r="C49" s="446"/>
    </row>
    <row r="50" spans="1:3">
      <c r="A50" s="9">
        <v>30</v>
      </c>
      <c r="B50" s="1" t="s">
        <v>2</v>
      </c>
      <c r="C50" s="101">
        <v>1708</v>
      </c>
    </row>
    <row r="51" spans="1:3">
      <c r="A51" s="9">
        <v>31</v>
      </c>
      <c r="B51" s="1" t="s">
        <v>50</v>
      </c>
      <c r="C51" s="105">
        <f>C50</f>
        <v>1708</v>
      </c>
    </row>
    <row r="52" spans="1:3">
      <c r="A52" s="9">
        <v>32</v>
      </c>
      <c r="B52" s="1" t="s">
        <v>51</v>
      </c>
      <c r="C52" s="78">
        <v>0</v>
      </c>
    </row>
    <row r="53" spans="1:3" ht="43.2">
      <c r="A53" s="9">
        <v>34</v>
      </c>
      <c r="B53" s="1" t="s">
        <v>52</v>
      </c>
      <c r="C53" s="78">
        <v>0</v>
      </c>
    </row>
    <row r="54" spans="1:3">
      <c r="A54" s="9">
        <v>35</v>
      </c>
      <c r="B54" s="1" t="s">
        <v>53</v>
      </c>
      <c r="C54" s="78">
        <v>0</v>
      </c>
    </row>
    <row r="55" spans="1:3">
      <c r="A55" s="5">
        <v>36</v>
      </c>
      <c r="B55" s="2" t="s">
        <v>54</v>
      </c>
      <c r="C55" s="125">
        <f>C65</f>
        <v>1708</v>
      </c>
    </row>
    <row r="56" spans="1:3">
      <c r="A56" s="445" t="s">
        <v>55</v>
      </c>
      <c r="B56" s="446"/>
      <c r="C56" s="446"/>
    </row>
    <row r="57" spans="1:3" ht="28.8">
      <c r="A57" s="9">
        <v>37</v>
      </c>
      <c r="B57" s="1" t="s">
        <v>56</v>
      </c>
      <c r="C57" s="77">
        <v>0</v>
      </c>
    </row>
    <row r="58" spans="1:3" ht="57.6">
      <c r="A58" s="9">
        <v>38</v>
      </c>
      <c r="B58" s="1" t="s">
        <v>57</v>
      </c>
      <c r="C58" s="77">
        <v>0</v>
      </c>
    </row>
    <row r="59" spans="1:3" ht="57.6">
      <c r="A59" s="9">
        <v>39</v>
      </c>
      <c r="B59" s="1" t="s">
        <v>58</v>
      </c>
      <c r="C59" s="77">
        <v>0</v>
      </c>
    </row>
    <row r="60" spans="1:3" ht="57.6">
      <c r="A60" s="9">
        <v>40</v>
      </c>
      <c r="B60" s="1" t="s">
        <v>59</v>
      </c>
      <c r="C60" s="77">
        <v>0</v>
      </c>
    </row>
    <row r="61" spans="1:3">
      <c r="A61" s="9">
        <v>41</v>
      </c>
      <c r="B61" s="1" t="s">
        <v>18</v>
      </c>
      <c r="C61" s="102"/>
    </row>
    <row r="62" spans="1:3" ht="28.8">
      <c r="A62" s="9">
        <v>42</v>
      </c>
      <c r="B62" s="1" t="s">
        <v>60</v>
      </c>
      <c r="C62" s="77">
        <v>0</v>
      </c>
    </row>
    <row r="63" spans="1:3">
      <c r="A63" s="9" t="s">
        <v>61</v>
      </c>
      <c r="B63" s="1" t="s">
        <v>62</v>
      </c>
      <c r="C63" s="78">
        <v>0</v>
      </c>
    </row>
    <row r="64" spans="1:3">
      <c r="A64" s="5">
        <v>43</v>
      </c>
      <c r="B64" s="2" t="s">
        <v>63</v>
      </c>
      <c r="C64" s="77">
        <f>C57+C58+C59+C60+C62+C63</f>
        <v>0</v>
      </c>
    </row>
    <row r="65" spans="1:3">
      <c r="A65" s="5">
        <v>44</v>
      </c>
      <c r="B65" s="2" t="s">
        <v>64</v>
      </c>
      <c r="C65" s="124">
        <v>1708</v>
      </c>
    </row>
    <row r="66" spans="1:3">
      <c r="A66" s="5">
        <v>45</v>
      </c>
      <c r="B66" s="2" t="s">
        <v>65</v>
      </c>
      <c r="C66" s="124">
        <v>16447</v>
      </c>
    </row>
    <row r="67" spans="1:3">
      <c r="A67" s="445" t="s">
        <v>66</v>
      </c>
      <c r="B67" s="446"/>
      <c r="C67" s="446"/>
    </row>
    <row r="68" spans="1:3">
      <c r="A68" s="9">
        <v>46</v>
      </c>
      <c r="B68" s="1" t="s">
        <v>67</v>
      </c>
      <c r="C68" s="112">
        <v>2227</v>
      </c>
    </row>
    <row r="69" spans="1:3" ht="43.2">
      <c r="A69" s="9">
        <v>48</v>
      </c>
      <c r="B69" s="1" t="s">
        <v>68</v>
      </c>
      <c r="C69" s="78">
        <v>0</v>
      </c>
    </row>
    <row r="70" spans="1:3">
      <c r="A70" s="9">
        <v>49</v>
      </c>
      <c r="B70" s="1" t="s">
        <v>69</v>
      </c>
      <c r="C70" s="78">
        <v>0</v>
      </c>
    </row>
    <row r="71" spans="1:3">
      <c r="A71" s="9">
        <v>50</v>
      </c>
      <c r="B71" s="1" t="s">
        <v>70</v>
      </c>
      <c r="C71" s="78">
        <v>0</v>
      </c>
    </row>
    <row r="72" spans="1:3">
      <c r="A72" s="5">
        <v>51</v>
      </c>
      <c r="B72" s="2" t="s">
        <v>71</v>
      </c>
      <c r="C72" s="126">
        <f>SUM(C68:C71)</f>
        <v>2227</v>
      </c>
    </row>
    <row r="73" spans="1:3">
      <c r="A73" s="445" t="s">
        <v>72</v>
      </c>
      <c r="B73" s="446"/>
      <c r="C73" s="446"/>
    </row>
    <row r="74" spans="1:3" ht="28.8">
      <c r="A74" s="9">
        <v>52</v>
      </c>
      <c r="B74" s="1" t="s">
        <v>73</v>
      </c>
      <c r="C74" s="77">
        <v>0</v>
      </c>
    </row>
    <row r="75" spans="1:3" ht="75" customHeight="1">
      <c r="A75" s="9">
        <v>53</v>
      </c>
      <c r="B75" s="1" t="s">
        <v>74</v>
      </c>
      <c r="C75" s="77">
        <v>0</v>
      </c>
    </row>
    <row r="76" spans="1:3" ht="73.2" customHeight="1">
      <c r="A76" s="9">
        <v>54</v>
      </c>
      <c r="B76" s="1" t="s">
        <v>75</v>
      </c>
      <c r="C76" s="77">
        <v>0</v>
      </c>
    </row>
    <row r="77" spans="1:3">
      <c r="A77" s="9" t="s">
        <v>76</v>
      </c>
      <c r="B77" s="1" t="s">
        <v>18</v>
      </c>
      <c r="C77" s="35"/>
    </row>
    <row r="78" spans="1:3" ht="57.6">
      <c r="A78" s="9">
        <v>55</v>
      </c>
      <c r="B78" s="1" t="s">
        <v>77</v>
      </c>
      <c r="C78" s="77">
        <v>0</v>
      </c>
    </row>
    <row r="79" spans="1:3">
      <c r="A79" s="9">
        <v>56</v>
      </c>
      <c r="B79" s="1" t="s">
        <v>18</v>
      </c>
      <c r="C79" s="77"/>
    </row>
    <row r="80" spans="1:3" ht="28.8">
      <c r="A80" s="9" t="s">
        <v>78</v>
      </c>
      <c r="B80" s="3" t="s">
        <v>79</v>
      </c>
      <c r="C80" s="99">
        <v>0</v>
      </c>
    </row>
    <row r="81" spans="1:3">
      <c r="A81" s="9" t="s">
        <v>80</v>
      </c>
      <c r="B81" s="3" t="s">
        <v>81</v>
      </c>
      <c r="C81" s="78">
        <v>0</v>
      </c>
    </row>
    <row r="82" spans="1:3">
      <c r="A82" s="5">
        <v>57</v>
      </c>
      <c r="B82" s="4" t="s">
        <v>82</v>
      </c>
      <c r="C82" s="99">
        <f>C74+C75+C76+C78+C80</f>
        <v>0</v>
      </c>
    </row>
    <row r="83" spans="1:3">
      <c r="A83" s="5">
        <v>58</v>
      </c>
      <c r="B83" s="4" t="s">
        <v>83</v>
      </c>
      <c r="C83" s="124">
        <v>2227</v>
      </c>
    </row>
    <row r="84" spans="1:3">
      <c r="A84" s="5">
        <v>59</v>
      </c>
      <c r="B84" s="4" t="s">
        <v>84</v>
      </c>
      <c r="C84" s="124">
        <v>18674</v>
      </c>
    </row>
    <row r="85" spans="1:3">
      <c r="A85" s="5">
        <v>60</v>
      </c>
      <c r="B85" s="4" t="s">
        <v>85</v>
      </c>
      <c r="C85" s="124">
        <v>90013</v>
      </c>
    </row>
    <row r="86" spans="1:3">
      <c r="A86" s="445" t="s">
        <v>86</v>
      </c>
      <c r="B86" s="446"/>
      <c r="C86" s="446"/>
    </row>
    <row r="87" spans="1:3">
      <c r="A87" s="9">
        <v>61</v>
      </c>
      <c r="B87" s="1" t="s">
        <v>87</v>
      </c>
      <c r="C87" s="103">
        <v>0.16370000000000001</v>
      </c>
    </row>
    <row r="88" spans="1:3">
      <c r="A88" s="9">
        <v>62</v>
      </c>
      <c r="B88" s="1" t="s">
        <v>88</v>
      </c>
      <c r="C88" s="103">
        <v>0.1827</v>
      </c>
    </row>
    <row r="89" spans="1:3">
      <c r="A89" s="9">
        <v>63</v>
      </c>
      <c r="B89" s="1" t="s">
        <v>89</v>
      </c>
      <c r="C89" s="103">
        <v>0.20749999999999999</v>
      </c>
    </row>
    <row r="90" spans="1:3">
      <c r="A90" s="9">
        <v>64</v>
      </c>
      <c r="B90" s="1" t="s">
        <v>90</v>
      </c>
      <c r="C90" s="103">
        <v>0.1487</v>
      </c>
    </row>
    <row r="91" spans="1:3">
      <c r="A91" s="9">
        <v>65</v>
      </c>
      <c r="B91" s="1" t="s">
        <v>91</v>
      </c>
      <c r="C91" s="181">
        <v>2.5000000000000001E-2</v>
      </c>
    </row>
    <row r="92" spans="1:3">
      <c r="A92" s="9">
        <v>66</v>
      </c>
      <c r="B92" s="1" t="s">
        <v>92</v>
      </c>
      <c r="C92" s="181">
        <v>2.4770939999999863E-2</v>
      </c>
    </row>
    <row r="93" spans="1:3">
      <c r="A93" s="9">
        <v>67</v>
      </c>
      <c r="B93" s="1" t="s">
        <v>93</v>
      </c>
      <c r="C93" s="181">
        <v>4.4999999999999957E-2</v>
      </c>
    </row>
    <row r="94" spans="1:3" ht="43.95" customHeight="1">
      <c r="A94" s="9" t="s">
        <v>94</v>
      </c>
      <c r="B94" s="7" t="s">
        <v>95</v>
      </c>
      <c r="C94" s="99">
        <v>0</v>
      </c>
    </row>
    <row r="95" spans="1:3" ht="28.8">
      <c r="A95" s="113" t="s">
        <v>96</v>
      </c>
      <c r="B95" s="114" t="s">
        <v>97</v>
      </c>
      <c r="C95" s="109">
        <v>9.0000000000000011E-3</v>
      </c>
    </row>
    <row r="96" spans="1:3" ht="28.8">
      <c r="A96" s="9">
        <v>68</v>
      </c>
      <c r="B96" s="8" t="s">
        <v>98</v>
      </c>
      <c r="C96" s="127">
        <f>C87-C90</f>
        <v>1.5000000000000013E-2</v>
      </c>
    </row>
    <row r="97" spans="1:3">
      <c r="A97" s="9">
        <v>69</v>
      </c>
      <c r="B97" s="3" t="s">
        <v>18</v>
      </c>
      <c r="C97" s="35"/>
    </row>
    <row r="98" spans="1:3">
      <c r="A98" s="9">
        <v>70</v>
      </c>
      <c r="B98" s="3" t="s">
        <v>18</v>
      </c>
      <c r="C98" s="35"/>
    </row>
    <row r="99" spans="1:3">
      <c r="A99" s="9">
        <v>71</v>
      </c>
      <c r="B99" s="3" t="s">
        <v>18</v>
      </c>
      <c r="C99" s="35"/>
    </row>
    <row r="100" spans="1:3">
      <c r="A100" s="445" t="s">
        <v>99</v>
      </c>
      <c r="B100" s="446"/>
      <c r="C100" s="446"/>
    </row>
    <row r="101" spans="1:3" ht="57.6">
      <c r="A101" s="9">
        <v>72</v>
      </c>
      <c r="B101" s="1" t="s">
        <v>100</v>
      </c>
      <c r="C101" s="101">
        <v>125</v>
      </c>
    </row>
    <row r="102" spans="1:3" ht="57.6">
      <c r="A102" s="9">
        <v>73</v>
      </c>
      <c r="B102" s="1" t="s">
        <v>101</v>
      </c>
      <c r="C102" s="101">
        <v>972</v>
      </c>
    </row>
    <row r="103" spans="1:3">
      <c r="A103" s="9">
        <v>74</v>
      </c>
      <c r="B103" s="1" t="s">
        <v>18</v>
      </c>
      <c r="C103" s="36"/>
    </row>
    <row r="104" spans="1:3" ht="43.2">
      <c r="A104" s="9">
        <v>75</v>
      </c>
      <c r="B104" s="1" t="s">
        <v>102</v>
      </c>
      <c r="C104" s="77">
        <v>0</v>
      </c>
    </row>
    <row r="105" spans="1:3">
      <c r="A105" s="445" t="s">
        <v>103</v>
      </c>
      <c r="B105" s="446"/>
      <c r="C105" s="446"/>
    </row>
    <row r="106" spans="1:3" ht="43.95" customHeight="1">
      <c r="A106" s="9">
        <v>76</v>
      </c>
      <c r="B106" s="1" t="s">
        <v>104</v>
      </c>
      <c r="C106" s="77">
        <v>0</v>
      </c>
    </row>
    <row r="107" spans="1:3" ht="28.8">
      <c r="A107" s="9">
        <v>77</v>
      </c>
      <c r="B107" s="1" t="s">
        <v>105</v>
      </c>
      <c r="C107" s="77">
        <v>0</v>
      </c>
    </row>
    <row r="108" spans="1:3">
      <c r="A108" s="449">
        <v>78</v>
      </c>
      <c r="B108" s="450" t="s">
        <v>106</v>
      </c>
      <c r="C108" s="110">
        <v>0</v>
      </c>
    </row>
    <row r="109" spans="1:3">
      <c r="A109" s="449"/>
      <c r="B109" s="450"/>
      <c r="C109" s="110">
        <v>0</v>
      </c>
    </row>
    <row r="110" spans="1:3">
      <c r="A110" s="449"/>
      <c r="B110" s="450"/>
      <c r="C110" s="110">
        <v>0</v>
      </c>
    </row>
    <row r="111" spans="1:3">
      <c r="A111" s="449"/>
      <c r="B111" s="450"/>
      <c r="C111" s="110">
        <v>0</v>
      </c>
    </row>
    <row r="112" spans="1:3" ht="28.8">
      <c r="A112" s="9">
        <v>79</v>
      </c>
      <c r="B112" s="1" t="s">
        <v>107</v>
      </c>
      <c r="C112" s="77">
        <v>0</v>
      </c>
    </row>
    <row r="113" spans="1:3">
      <c r="A113" s="447" t="s">
        <v>108</v>
      </c>
      <c r="B113" s="448"/>
      <c r="C113" s="448"/>
    </row>
    <row r="114" spans="1:3">
      <c r="A114" s="9">
        <v>80</v>
      </c>
      <c r="B114" s="1" t="s">
        <v>109</v>
      </c>
      <c r="C114" s="99">
        <f>0</f>
        <v>0</v>
      </c>
    </row>
    <row r="115" spans="1:3" ht="28.8">
      <c r="A115" s="9">
        <v>81</v>
      </c>
      <c r="B115" s="1" t="s">
        <v>110</v>
      </c>
      <c r="C115" s="99">
        <f>0</f>
        <v>0</v>
      </c>
    </row>
    <row r="116" spans="1:3" ht="31.2" customHeight="1">
      <c r="A116" s="9">
        <v>82</v>
      </c>
      <c r="B116" s="1" t="s">
        <v>112</v>
      </c>
      <c r="C116" s="99">
        <f>0</f>
        <v>0</v>
      </c>
    </row>
    <row r="117" spans="1:3" ht="28.8">
      <c r="A117" s="9">
        <v>83</v>
      </c>
      <c r="B117" s="1" t="s">
        <v>113</v>
      </c>
      <c r="C117" s="99">
        <f>0</f>
        <v>0</v>
      </c>
    </row>
    <row r="118" spans="1:3">
      <c r="A118" s="9">
        <v>84</v>
      </c>
      <c r="B118" s="1" t="s">
        <v>114</v>
      </c>
      <c r="C118" s="99">
        <f>0</f>
        <v>0</v>
      </c>
    </row>
    <row r="119" spans="1:3" ht="28.8">
      <c r="A119" s="9">
        <v>85</v>
      </c>
      <c r="B119" s="1" t="s">
        <v>115</v>
      </c>
      <c r="C119" s="99">
        <f>0</f>
        <v>0</v>
      </c>
    </row>
  </sheetData>
  <mergeCells count="15">
    <mergeCell ref="A113:C113"/>
    <mergeCell ref="A73:C73"/>
    <mergeCell ref="A86:C86"/>
    <mergeCell ref="A100:C100"/>
    <mergeCell ref="A105:C105"/>
    <mergeCell ref="A108:A111"/>
    <mergeCell ref="B108:B111"/>
    <mergeCell ref="A4:A5"/>
    <mergeCell ref="B4:B5"/>
    <mergeCell ref="C4:C5"/>
    <mergeCell ref="A67:C67"/>
    <mergeCell ref="A6:C6"/>
    <mergeCell ref="A18:C18"/>
    <mergeCell ref="A49:C49"/>
    <mergeCell ref="A56:C5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DC4E8-94AF-421E-A95A-6C03FD485B28}">
  <dimension ref="A1:B38"/>
  <sheetViews>
    <sheetView showGridLines="0" workbookViewId="0">
      <selection activeCell="F14" sqref="F14"/>
    </sheetView>
  </sheetViews>
  <sheetFormatPr baseColWidth="10" defaultColWidth="11.44140625" defaultRowHeight="14.4"/>
  <cols>
    <col min="1" max="1" width="40.6640625" customWidth="1"/>
    <col min="2" max="2" width="41.6640625" customWidth="1"/>
    <col min="7" max="7" width="19.6640625" customWidth="1"/>
    <col min="8" max="8" width="16.6640625" customWidth="1"/>
    <col min="9" max="9" width="16.33203125" customWidth="1"/>
    <col min="10" max="10" width="18.33203125" customWidth="1"/>
  </cols>
  <sheetData>
    <row r="1" spans="1:2" ht="25.8">
      <c r="A1" s="133" t="s">
        <v>1085</v>
      </c>
    </row>
    <row r="2" spans="1:2">
      <c r="A2" s="249"/>
    </row>
    <row r="3" spans="1:2">
      <c r="A3" s="249"/>
    </row>
    <row r="4" spans="1:2">
      <c r="A4" s="452" t="s">
        <v>383</v>
      </c>
      <c r="B4" s="457" t="s">
        <v>819</v>
      </c>
    </row>
    <row r="5" spans="1:2">
      <c r="A5" s="453"/>
      <c r="B5" s="458"/>
    </row>
    <row r="6" spans="1:2">
      <c r="A6" s="454"/>
      <c r="B6" s="361">
        <v>45657</v>
      </c>
    </row>
    <row r="7" spans="1:2" ht="19.95" customHeight="1">
      <c r="A7" s="451" t="s">
        <v>384</v>
      </c>
      <c r="B7" s="451"/>
    </row>
    <row r="8" spans="1:2">
      <c r="A8" s="352" t="s">
        <v>1087</v>
      </c>
      <c r="B8" s="97">
        <v>492</v>
      </c>
    </row>
    <row r="9" spans="1:2">
      <c r="A9" s="352" t="s">
        <v>1088</v>
      </c>
      <c r="B9" s="97">
        <v>4602</v>
      </c>
    </row>
    <row r="10" spans="1:2">
      <c r="A10" s="352" t="s">
        <v>1089</v>
      </c>
      <c r="B10" s="97">
        <v>133441</v>
      </c>
    </row>
    <row r="11" spans="1:2">
      <c r="A11" s="353" t="s">
        <v>1090</v>
      </c>
      <c r="B11" s="97">
        <v>31042</v>
      </c>
    </row>
    <row r="12" spans="1:2">
      <c r="A12" s="353" t="s">
        <v>1091</v>
      </c>
      <c r="B12" s="97">
        <v>264</v>
      </c>
    </row>
    <row r="13" spans="1:2">
      <c r="A13" s="353" t="s">
        <v>1092</v>
      </c>
      <c r="B13" s="97">
        <v>3789</v>
      </c>
    </row>
    <row r="14" spans="1:2">
      <c r="A14" s="353" t="s">
        <v>1093</v>
      </c>
      <c r="B14" s="97">
        <v>0</v>
      </c>
    </row>
    <row r="15" spans="1:2">
      <c r="A15" s="353" t="s">
        <v>1094</v>
      </c>
      <c r="B15" s="97">
        <v>2000</v>
      </c>
    </row>
    <row r="16" spans="1:2">
      <c r="A16" s="353" t="s">
        <v>1095</v>
      </c>
      <c r="B16" s="97">
        <v>119</v>
      </c>
    </row>
    <row r="17" spans="1:2">
      <c r="A17" s="353" t="s">
        <v>1096</v>
      </c>
      <c r="B17" s="97">
        <v>493</v>
      </c>
    </row>
    <row r="18" spans="1:2">
      <c r="A18" s="353" t="s">
        <v>1097</v>
      </c>
      <c r="B18" s="97">
        <v>248</v>
      </c>
    </row>
    <row r="19" spans="1:2">
      <c r="A19" s="354" t="s">
        <v>817</v>
      </c>
      <c r="B19" s="355">
        <v>176509</v>
      </c>
    </row>
    <row r="20" spans="1:2">
      <c r="A20" s="451" t="s">
        <v>1086</v>
      </c>
      <c r="B20" s="451"/>
    </row>
    <row r="21" spans="1:2">
      <c r="A21" s="352" t="s">
        <v>1098</v>
      </c>
      <c r="B21" s="97">
        <v>5584</v>
      </c>
    </row>
    <row r="22" spans="1:2">
      <c r="A22" s="352" t="s">
        <v>1099</v>
      </c>
      <c r="B22" s="97">
        <v>74216</v>
      </c>
    </row>
    <row r="23" spans="1:2">
      <c r="A23" s="352" t="s">
        <v>1100</v>
      </c>
      <c r="B23" s="97">
        <v>66340</v>
      </c>
    </row>
    <row r="24" spans="1:2">
      <c r="A24" s="353" t="s">
        <v>1101</v>
      </c>
      <c r="B24" s="97">
        <v>919</v>
      </c>
    </row>
    <row r="25" spans="1:2">
      <c r="A25" s="353" t="s">
        <v>1102</v>
      </c>
      <c r="B25" s="97">
        <v>491</v>
      </c>
    </row>
    <row r="26" spans="1:2">
      <c r="A26" s="353" t="s">
        <v>1103</v>
      </c>
      <c r="B26" s="97">
        <v>526</v>
      </c>
    </row>
    <row r="27" spans="1:2">
      <c r="A27" s="353" t="s">
        <v>1104</v>
      </c>
      <c r="B27" s="97">
        <v>154</v>
      </c>
    </row>
    <row r="28" spans="1:2">
      <c r="A28" s="353" t="s">
        <v>1105</v>
      </c>
      <c r="B28" s="97">
        <v>0</v>
      </c>
    </row>
    <row r="29" spans="1:2">
      <c r="A29" s="353" t="s">
        <v>1106</v>
      </c>
      <c r="B29" s="97">
        <v>8118</v>
      </c>
    </row>
    <row r="30" spans="1:2">
      <c r="A30" s="353" t="s">
        <v>1107</v>
      </c>
      <c r="B30" s="97">
        <v>2120</v>
      </c>
    </row>
    <row r="31" spans="1:2">
      <c r="A31" s="354" t="s">
        <v>818</v>
      </c>
      <c r="B31" s="355">
        <v>158469</v>
      </c>
    </row>
    <row r="32" spans="1:2">
      <c r="A32" s="451" t="s">
        <v>170</v>
      </c>
      <c r="B32" s="451"/>
    </row>
    <row r="33" spans="1:2">
      <c r="A33" s="352" t="s">
        <v>1110</v>
      </c>
      <c r="B33" s="97">
        <v>5921</v>
      </c>
    </row>
    <row r="34" spans="1:2">
      <c r="A34" s="352" t="s">
        <v>1111</v>
      </c>
      <c r="B34" s="97">
        <v>1585</v>
      </c>
    </row>
    <row r="35" spans="1:2">
      <c r="A35" s="352" t="s">
        <v>1112</v>
      </c>
      <c r="B35" s="97">
        <v>10535</v>
      </c>
    </row>
    <row r="36" spans="1:2">
      <c r="A36" s="354" t="s">
        <v>1113</v>
      </c>
      <c r="B36" s="355">
        <v>18040</v>
      </c>
    </row>
    <row r="37" spans="1:2">
      <c r="A37" s="455"/>
      <c r="B37" s="456"/>
    </row>
    <row r="38" spans="1:2">
      <c r="A38" s="359" t="s">
        <v>821</v>
      </c>
      <c r="B38" s="360">
        <v>176509</v>
      </c>
    </row>
  </sheetData>
  <mergeCells count="6">
    <mergeCell ref="A32:B32"/>
    <mergeCell ref="A4:A6"/>
    <mergeCell ref="A7:B7"/>
    <mergeCell ref="A20:B20"/>
    <mergeCell ref="A37:B37"/>
    <mergeCell ref="B4:B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CBA1F-2418-4B61-A8A8-7F77C5D67A66}">
  <dimension ref="A1:AA52"/>
  <sheetViews>
    <sheetView showGridLines="0" zoomScaleNormal="100" workbookViewId="0">
      <selection activeCell="AB41" sqref="AB41"/>
    </sheetView>
  </sheetViews>
  <sheetFormatPr baseColWidth="10" defaultColWidth="11.44140625" defaultRowHeight="14.4"/>
  <cols>
    <col min="1" max="1" width="3.44140625" style="26" customWidth="1"/>
    <col min="2" max="2" width="70.5546875" style="26" bestFit="1" customWidth="1"/>
    <col min="3" max="8" width="22.109375" style="26" customWidth="1"/>
    <col min="9" max="9" width="22.109375" style="65" customWidth="1"/>
    <col min="10" max="27" width="22.109375" style="26" customWidth="1"/>
  </cols>
  <sheetData>
    <row r="1" spans="1:27" ht="25.8">
      <c r="A1" s="133" t="s">
        <v>889</v>
      </c>
    </row>
    <row r="3" spans="1:27" ht="15" customHeight="1">
      <c r="A3" s="41"/>
      <c r="B3" s="41"/>
      <c r="C3" s="41"/>
      <c r="D3" s="41"/>
      <c r="E3" s="41"/>
      <c r="F3" s="41"/>
      <c r="G3" s="41"/>
      <c r="H3" s="41"/>
      <c r="I3" s="419"/>
      <c r="J3" s="41"/>
      <c r="K3" s="41"/>
      <c r="L3" s="41"/>
      <c r="M3" s="41"/>
      <c r="N3" s="41"/>
      <c r="O3" s="41"/>
      <c r="P3" s="41"/>
      <c r="Q3" s="41"/>
      <c r="R3" s="41"/>
      <c r="S3" s="41"/>
      <c r="T3" s="41"/>
      <c r="U3" s="41"/>
      <c r="V3" s="41"/>
      <c r="W3" s="41"/>
      <c r="X3" s="41"/>
      <c r="Y3" s="41"/>
      <c r="Z3" s="41"/>
      <c r="AA3" s="41"/>
    </row>
    <row r="4" spans="1:27">
      <c r="A4" s="47">
        <v>1</v>
      </c>
      <c r="B4" s="42" t="s">
        <v>214</v>
      </c>
      <c r="C4" s="43" t="s">
        <v>215</v>
      </c>
      <c r="D4" s="43" t="s">
        <v>215</v>
      </c>
      <c r="E4" s="43" t="s">
        <v>215</v>
      </c>
      <c r="F4" s="43" t="s">
        <v>215</v>
      </c>
      <c r="G4" s="43" t="s">
        <v>215</v>
      </c>
      <c r="H4" s="43" t="s">
        <v>215</v>
      </c>
      <c r="I4" s="43" t="s">
        <v>215</v>
      </c>
      <c r="J4" s="43" t="s">
        <v>215</v>
      </c>
      <c r="K4" s="43" t="s">
        <v>215</v>
      </c>
      <c r="L4" s="43" t="s">
        <v>215</v>
      </c>
      <c r="M4" s="43" t="s">
        <v>215</v>
      </c>
      <c r="N4" s="43" t="s">
        <v>215</v>
      </c>
      <c r="O4" s="43" t="s">
        <v>215</v>
      </c>
      <c r="P4" s="43" t="s">
        <v>215</v>
      </c>
      <c r="Q4" s="43" t="s">
        <v>215</v>
      </c>
      <c r="R4" s="43" t="s">
        <v>215</v>
      </c>
      <c r="S4" s="43" t="s">
        <v>215</v>
      </c>
      <c r="T4" s="43" t="s">
        <v>215</v>
      </c>
      <c r="U4" s="43" t="s">
        <v>215</v>
      </c>
      <c r="V4" s="43" t="s">
        <v>215</v>
      </c>
      <c r="W4" s="43" t="s">
        <v>215</v>
      </c>
      <c r="X4" s="43" t="s">
        <v>215</v>
      </c>
      <c r="Y4" s="43" t="s">
        <v>215</v>
      </c>
      <c r="Z4" s="43" t="s">
        <v>215</v>
      </c>
      <c r="AA4" s="43" t="s">
        <v>215</v>
      </c>
    </row>
    <row r="5" spans="1:27">
      <c r="A5" s="47">
        <v>2</v>
      </c>
      <c r="B5" s="42" t="s">
        <v>216</v>
      </c>
      <c r="C5" s="43" t="s">
        <v>217</v>
      </c>
      <c r="D5" s="43" t="s">
        <v>218</v>
      </c>
      <c r="E5" s="43" t="s">
        <v>219</v>
      </c>
      <c r="F5" s="43" t="s">
        <v>220</v>
      </c>
      <c r="G5" s="43" t="s">
        <v>1076</v>
      </c>
      <c r="H5" s="43" t="s">
        <v>1137</v>
      </c>
      <c r="I5" s="43" t="s">
        <v>1233</v>
      </c>
      <c r="J5" s="43" t="s">
        <v>1234</v>
      </c>
      <c r="K5" s="43" t="s">
        <v>1235</v>
      </c>
      <c r="L5" s="43" t="s">
        <v>221</v>
      </c>
      <c r="M5" s="43" t="s">
        <v>1078</v>
      </c>
      <c r="N5" s="43" t="s">
        <v>1139</v>
      </c>
      <c r="O5" s="43" t="s">
        <v>1138</v>
      </c>
      <c r="P5" s="43" t="s">
        <v>1236</v>
      </c>
      <c r="Q5" s="43" t="s">
        <v>1237</v>
      </c>
      <c r="R5" s="43" t="s">
        <v>1140</v>
      </c>
      <c r="S5" s="43" t="s">
        <v>1141</v>
      </c>
      <c r="T5" s="43" t="s">
        <v>1142</v>
      </c>
      <c r="U5" s="43" t="s">
        <v>1143</v>
      </c>
      <c r="V5" s="43" t="s">
        <v>1144</v>
      </c>
      <c r="W5" s="43" t="s">
        <v>1145</v>
      </c>
      <c r="X5" s="43" t="s">
        <v>1146</v>
      </c>
      <c r="Y5" s="43" t="s">
        <v>1147</v>
      </c>
      <c r="Z5" s="43" t="s">
        <v>1238</v>
      </c>
      <c r="AA5" s="43" t="s">
        <v>1239</v>
      </c>
    </row>
    <row r="6" spans="1:27">
      <c r="A6" s="47" t="s">
        <v>795</v>
      </c>
      <c r="B6" s="42" t="s">
        <v>1148</v>
      </c>
      <c r="C6" s="43" t="s">
        <v>1149</v>
      </c>
      <c r="D6" s="43" t="s">
        <v>1149</v>
      </c>
      <c r="E6" s="43" t="s">
        <v>1149</v>
      </c>
      <c r="F6" s="43" t="s">
        <v>1149</v>
      </c>
      <c r="G6" s="43" t="s">
        <v>1149</v>
      </c>
      <c r="H6" s="43" t="s">
        <v>1149</v>
      </c>
      <c r="I6" s="43" t="s">
        <v>1149</v>
      </c>
      <c r="J6" s="43" t="s">
        <v>1149</v>
      </c>
      <c r="K6" s="43" t="s">
        <v>1149</v>
      </c>
      <c r="L6" s="43" t="s">
        <v>1149</v>
      </c>
      <c r="M6" s="43" t="s">
        <v>1149</v>
      </c>
      <c r="N6" s="43" t="s">
        <v>1149</v>
      </c>
      <c r="O6" s="43" t="s">
        <v>1149</v>
      </c>
      <c r="P6" s="43" t="s">
        <v>1149</v>
      </c>
      <c r="Q6" s="43" t="s">
        <v>1149</v>
      </c>
      <c r="R6" s="43" t="s">
        <v>1149</v>
      </c>
      <c r="S6" s="43" t="s">
        <v>1149</v>
      </c>
      <c r="T6" s="43" t="s">
        <v>1149</v>
      </c>
      <c r="U6" s="43" t="s">
        <v>1149</v>
      </c>
      <c r="V6" s="43" t="s">
        <v>1149</v>
      </c>
      <c r="W6" s="43" t="s">
        <v>1149</v>
      </c>
      <c r="X6" s="43" t="s">
        <v>1149</v>
      </c>
      <c r="Y6" s="43" t="s">
        <v>1149</v>
      </c>
      <c r="Z6" s="43" t="s">
        <v>1149</v>
      </c>
      <c r="AA6" s="43" t="s">
        <v>1149</v>
      </c>
    </row>
    <row r="7" spans="1:27">
      <c r="A7" s="47">
        <v>3</v>
      </c>
      <c r="B7" s="42" t="s">
        <v>222</v>
      </c>
      <c r="C7" s="43" t="s">
        <v>223</v>
      </c>
      <c r="D7" s="43" t="s">
        <v>223</v>
      </c>
      <c r="E7" s="43" t="s">
        <v>223</v>
      </c>
      <c r="F7" s="43" t="s">
        <v>223</v>
      </c>
      <c r="G7" s="43" t="s">
        <v>223</v>
      </c>
      <c r="H7" s="43" t="s">
        <v>223</v>
      </c>
      <c r="I7" s="43" t="s">
        <v>223</v>
      </c>
      <c r="J7" s="43" t="s">
        <v>223</v>
      </c>
      <c r="K7" s="43" t="s">
        <v>223</v>
      </c>
      <c r="L7" s="43" t="s">
        <v>223</v>
      </c>
      <c r="M7" s="43" t="s">
        <v>223</v>
      </c>
      <c r="N7" s="43" t="s">
        <v>223</v>
      </c>
      <c r="O7" s="43" t="s">
        <v>223</v>
      </c>
      <c r="P7" s="43" t="s">
        <v>223</v>
      </c>
      <c r="Q7" s="43" t="s">
        <v>223</v>
      </c>
      <c r="R7" s="43" t="s">
        <v>223</v>
      </c>
      <c r="S7" s="43" t="s">
        <v>223</v>
      </c>
      <c r="T7" s="43" t="s">
        <v>223</v>
      </c>
      <c r="U7" s="43" t="s">
        <v>223</v>
      </c>
      <c r="V7" s="43" t="s">
        <v>223</v>
      </c>
      <c r="W7" s="43" t="s">
        <v>223</v>
      </c>
      <c r="X7" s="43" t="s">
        <v>223</v>
      </c>
      <c r="Y7" s="43" t="s">
        <v>223</v>
      </c>
      <c r="Z7" s="43" t="s">
        <v>223</v>
      </c>
      <c r="AA7" s="43" t="s">
        <v>223</v>
      </c>
    </row>
    <row r="8" spans="1:27">
      <c r="A8" s="47" t="s">
        <v>1150</v>
      </c>
      <c r="B8" s="42" t="s">
        <v>1151</v>
      </c>
      <c r="C8" s="43" t="s">
        <v>262</v>
      </c>
      <c r="D8" s="43" t="s">
        <v>262</v>
      </c>
      <c r="E8" s="43" t="s">
        <v>262</v>
      </c>
      <c r="F8" s="43" t="s">
        <v>262</v>
      </c>
      <c r="G8" s="43" t="s">
        <v>262</v>
      </c>
      <c r="H8" s="43" t="s">
        <v>262</v>
      </c>
      <c r="I8" s="43" t="s">
        <v>262</v>
      </c>
      <c r="J8" s="43" t="s">
        <v>262</v>
      </c>
      <c r="K8" s="43" t="s">
        <v>262</v>
      </c>
      <c r="L8" s="43" t="s">
        <v>262</v>
      </c>
      <c r="M8" s="43" t="s">
        <v>262</v>
      </c>
      <c r="N8" s="43" t="s">
        <v>262</v>
      </c>
      <c r="O8" s="43" t="s">
        <v>262</v>
      </c>
      <c r="P8" s="43" t="s">
        <v>262</v>
      </c>
      <c r="Q8" s="43" t="s">
        <v>262</v>
      </c>
      <c r="R8" s="43" t="s">
        <v>262</v>
      </c>
      <c r="S8" s="43" t="s">
        <v>262</v>
      </c>
      <c r="T8" s="43" t="s">
        <v>262</v>
      </c>
      <c r="U8" s="43" t="s">
        <v>262</v>
      </c>
      <c r="V8" s="43" t="s">
        <v>262</v>
      </c>
      <c r="W8" s="43" t="s">
        <v>262</v>
      </c>
      <c r="X8" s="43" t="s">
        <v>262</v>
      </c>
      <c r="Y8" s="43" t="s">
        <v>262</v>
      </c>
      <c r="Z8" s="43" t="s">
        <v>262</v>
      </c>
      <c r="AA8" s="43" t="s">
        <v>262</v>
      </c>
    </row>
    <row r="9" spans="1:27">
      <c r="A9" s="47"/>
      <c r="B9" s="44" t="s">
        <v>224</v>
      </c>
      <c r="C9" s="45"/>
      <c r="D9" s="45"/>
      <c r="E9" s="45"/>
      <c r="F9" s="45"/>
      <c r="G9" s="45"/>
      <c r="H9" s="45"/>
      <c r="I9" s="45"/>
      <c r="J9" s="45"/>
      <c r="K9" s="45"/>
      <c r="L9" s="45"/>
      <c r="M9" s="45"/>
      <c r="N9" s="45"/>
      <c r="O9" s="45"/>
      <c r="P9" s="45"/>
      <c r="Q9" s="45"/>
      <c r="R9" s="45"/>
      <c r="S9" s="45"/>
      <c r="T9" s="45"/>
      <c r="U9" s="45"/>
      <c r="V9" s="45"/>
      <c r="W9" s="45"/>
      <c r="X9" s="45"/>
      <c r="Y9" s="45"/>
      <c r="Z9" s="45"/>
      <c r="AA9" s="45"/>
    </row>
    <row r="10" spans="1:27">
      <c r="A10" s="47">
        <v>4</v>
      </c>
      <c r="B10" s="42" t="s">
        <v>1152</v>
      </c>
      <c r="C10" s="43" t="s">
        <v>87</v>
      </c>
      <c r="D10" s="43" t="s">
        <v>225</v>
      </c>
      <c r="E10" s="43" t="s">
        <v>225</v>
      </c>
      <c r="F10" s="43" t="s">
        <v>225</v>
      </c>
      <c r="G10" s="43" t="s">
        <v>225</v>
      </c>
      <c r="H10" s="43" t="s">
        <v>225</v>
      </c>
      <c r="I10" s="43" t="s">
        <v>225</v>
      </c>
      <c r="J10" s="43" t="s">
        <v>225</v>
      </c>
      <c r="K10" s="43" t="s">
        <v>225</v>
      </c>
      <c r="L10" s="43" t="s">
        <v>226</v>
      </c>
      <c r="M10" s="43" t="s">
        <v>226</v>
      </c>
      <c r="N10" s="43" t="s">
        <v>226</v>
      </c>
      <c r="O10" s="43" t="s">
        <v>226</v>
      </c>
      <c r="P10" s="43" t="s">
        <v>226</v>
      </c>
      <c r="Q10" s="43" t="s">
        <v>226</v>
      </c>
      <c r="R10" s="43" t="s">
        <v>245</v>
      </c>
      <c r="S10" s="43" t="s">
        <v>245</v>
      </c>
      <c r="T10" s="43" t="s">
        <v>245</v>
      </c>
      <c r="U10" s="43" t="s">
        <v>245</v>
      </c>
      <c r="V10" s="43" t="s">
        <v>245</v>
      </c>
      <c r="W10" s="43" t="s">
        <v>245</v>
      </c>
      <c r="X10" s="43" t="s">
        <v>245</v>
      </c>
      <c r="Y10" s="43" t="s">
        <v>245</v>
      </c>
      <c r="Z10" s="43" t="s">
        <v>245</v>
      </c>
      <c r="AA10" s="43" t="s">
        <v>245</v>
      </c>
    </row>
    <row r="11" spans="1:27">
      <c r="A11" s="47">
        <v>5</v>
      </c>
      <c r="B11" s="42" t="s">
        <v>227</v>
      </c>
      <c r="C11" s="43" t="s">
        <v>87</v>
      </c>
      <c r="D11" s="43" t="s">
        <v>225</v>
      </c>
      <c r="E11" s="43" t="s">
        <v>225</v>
      </c>
      <c r="F11" s="43" t="s">
        <v>225</v>
      </c>
      <c r="G11" s="43" t="s">
        <v>225</v>
      </c>
      <c r="H11" s="43" t="s">
        <v>225</v>
      </c>
      <c r="I11" s="43" t="s">
        <v>225</v>
      </c>
      <c r="J11" s="43" t="s">
        <v>225</v>
      </c>
      <c r="K11" s="43" t="s">
        <v>225</v>
      </c>
      <c r="L11" s="43" t="s">
        <v>226</v>
      </c>
      <c r="M11" s="43" t="s">
        <v>226</v>
      </c>
      <c r="N11" s="43" t="s">
        <v>226</v>
      </c>
      <c r="O11" s="43" t="s">
        <v>226</v>
      </c>
      <c r="P11" s="43" t="s">
        <v>226</v>
      </c>
      <c r="Q11" s="43" t="s">
        <v>226</v>
      </c>
      <c r="R11" s="43" t="s">
        <v>1153</v>
      </c>
      <c r="S11" s="43" t="s">
        <v>1153</v>
      </c>
      <c r="T11" s="43" t="s">
        <v>1153</v>
      </c>
      <c r="U11" s="43" t="s">
        <v>1153</v>
      </c>
      <c r="V11" s="43" t="s">
        <v>1153</v>
      </c>
      <c r="W11" s="43" t="s">
        <v>1153</v>
      </c>
      <c r="X11" s="43" t="s">
        <v>1153</v>
      </c>
      <c r="Y11" s="43" t="s">
        <v>1153</v>
      </c>
      <c r="Z11" s="43" t="s">
        <v>1153</v>
      </c>
      <c r="AA11" s="43" t="s">
        <v>1153</v>
      </c>
    </row>
    <row r="12" spans="1:27">
      <c r="A12" s="47">
        <v>6</v>
      </c>
      <c r="B12" s="42" t="s">
        <v>228</v>
      </c>
      <c r="C12" s="43" t="s">
        <v>229</v>
      </c>
      <c r="D12" s="43" t="s">
        <v>229</v>
      </c>
      <c r="E12" s="43" t="s">
        <v>229</v>
      </c>
      <c r="F12" s="43" t="s">
        <v>229</v>
      </c>
      <c r="G12" s="43" t="s">
        <v>229</v>
      </c>
      <c r="H12" s="43" t="s">
        <v>229</v>
      </c>
      <c r="I12" s="43" t="s">
        <v>229</v>
      </c>
      <c r="J12" s="43" t="s">
        <v>229</v>
      </c>
      <c r="K12" s="43" t="s">
        <v>229</v>
      </c>
      <c r="L12" s="43" t="s">
        <v>229</v>
      </c>
      <c r="M12" s="43" t="s">
        <v>229</v>
      </c>
      <c r="N12" s="43" t="s">
        <v>229</v>
      </c>
      <c r="O12" s="43" t="s">
        <v>229</v>
      </c>
      <c r="P12" s="43" t="s">
        <v>229</v>
      </c>
      <c r="Q12" s="43" t="s">
        <v>229</v>
      </c>
      <c r="R12" s="43" t="s">
        <v>229</v>
      </c>
      <c r="S12" s="43" t="s">
        <v>229</v>
      </c>
      <c r="T12" s="43" t="s">
        <v>229</v>
      </c>
      <c r="U12" s="43" t="s">
        <v>229</v>
      </c>
      <c r="V12" s="43" t="s">
        <v>229</v>
      </c>
      <c r="W12" s="43" t="s">
        <v>229</v>
      </c>
      <c r="X12" s="43" t="s">
        <v>229</v>
      </c>
      <c r="Y12" s="43" t="s">
        <v>229</v>
      </c>
      <c r="Z12" s="43" t="s">
        <v>229</v>
      </c>
      <c r="AA12" s="43" t="s">
        <v>229</v>
      </c>
    </row>
    <row r="13" spans="1:27">
      <c r="A13" s="47">
        <v>7</v>
      </c>
      <c r="B13" s="42" t="s">
        <v>230</v>
      </c>
      <c r="C13" s="46" t="s">
        <v>231</v>
      </c>
      <c r="D13" s="46" t="s">
        <v>232</v>
      </c>
      <c r="E13" s="46" t="s">
        <v>232</v>
      </c>
      <c r="F13" s="46" t="s">
        <v>232</v>
      </c>
      <c r="G13" s="46" t="s">
        <v>232</v>
      </c>
      <c r="H13" s="46" t="s">
        <v>232</v>
      </c>
      <c r="I13" s="46" t="s">
        <v>232</v>
      </c>
      <c r="J13" s="46" t="s">
        <v>232</v>
      </c>
      <c r="K13" s="46" t="s">
        <v>232</v>
      </c>
      <c r="L13" s="46" t="s">
        <v>233</v>
      </c>
      <c r="M13" s="46" t="s">
        <v>233</v>
      </c>
      <c r="N13" s="46" t="s">
        <v>233</v>
      </c>
      <c r="O13" s="46" t="s">
        <v>233</v>
      </c>
      <c r="P13" s="46" t="s">
        <v>233</v>
      </c>
      <c r="Q13" s="46" t="s">
        <v>233</v>
      </c>
      <c r="R13" s="46" t="s">
        <v>1133</v>
      </c>
      <c r="S13" s="46" t="s">
        <v>1133</v>
      </c>
      <c r="T13" s="46" t="s">
        <v>1133</v>
      </c>
      <c r="U13" s="46" t="s">
        <v>1133</v>
      </c>
      <c r="V13" s="46" t="s">
        <v>1133</v>
      </c>
      <c r="W13" s="46" t="s">
        <v>1133</v>
      </c>
      <c r="X13" s="46" t="s">
        <v>1133</v>
      </c>
      <c r="Y13" s="46" t="s">
        <v>1133</v>
      </c>
      <c r="Z13" s="46" t="s">
        <v>1133</v>
      </c>
      <c r="AA13" s="46" t="s">
        <v>1133</v>
      </c>
    </row>
    <row r="14" spans="1:27">
      <c r="A14" s="47">
        <v>8</v>
      </c>
      <c r="B14" s="42" t="s">
        <v>1154</v>
      </c>
      <c r="C14" s="43" t="s">
        <v>1273</v>
      </c>
      <c r="D14" s="43" t="s">
        <v>237</v>
      </c>
      <c r="E14" s="43" t="s">
        <v>238</v>
      </c>
      <c r="F14" s="43" t="s">
        <v>239</v>
      </c>
      <c r="G14" s="43" t="s">
        <v>235</v>
      </c>
      <c r="H14" s="43" t="s">
        <v>234</v>
      </c>
      <c r="I14" s="43" t="s">
        <v>1240</v>
      </c>
      <c r="J14" s="43" t="s">
        <v>241</v>
      </c>
      <c r="K14" s="43" t="s">
        <v>236</v>
      </c>
      <c r="L14" s="43" t="s">
        <v>241</v>
      </c>
      <c r="M14" s="43" t="s">
        <v>238</v>
      </c>
      <c r="N14" s="43" t="s">
        <v>1155</v>
      </c>
      <c r="O14" s="43" t="s">
        <v>236</v>
      </c>
      <c r="P14" s="43" t="s">
        <v>1241</v>
      </c>
      <c r="Q14" s="43" t="s">
        <v>1242</v>
      </c>
      <c r="R14" s="43" t="s">
        <v>1156</v>
      </c>
      <c r="S14" s="43" t="s">
        <v>1157</v>
      </c>
      <c r="T14" s="43" t="s">
        <v>240</v>
      </c>
      <c r="U14" s="43" t="s">
        <v>240</v>
      </c>
      <c r="V14" s="43" t="s">
        <v>240</v>
      </c>
      <c r="W14" s="43" t="s">
        <v>1158</v>
      </c>
      <c r="X14" s="43" t="s">
        <v>1159</v>
      </c>
      <c r="Y14" s="43" t="s">
        <v>1157</v>
      </c>
      <c r="Z14" s="43" t="s">
        <v>1243</v>
      </c>
      <c r="AA14" s="43" t="s">
        <v>1244</v>
      </c>
    </row>
    <row r="15" spans="1:27">
      <c r="A15" s="47">
        <v>9</v>
      </c>
      <c r="B15" s="42" t="s">
        <v>242</v>
      </c>
      <c r="C15" s="43" t="s">
        <v>1274</v>
      </c>
      <c r="D15" s="43" t="s">
        <v>237</v>
      </c>
      <c r="E15" s="43" t="s">
        <v>238</v>
      </c>
      <c r="F15" s="43" t="s">
        <v>239</v>
      </c>
      <c r="G15" s="43" t="s">
        <v>235</v>
      </c>
      <c r="H15" s="43" t="s">
        <v>234</v>
      </c>
      <c r="I15" s="43" t="s">
        <v>1240</v>
      </c>
      <c r="J15" s="43" t="s">
        <v>241</v>
      </c>
      <c r="K15" s="43" t="s">
        <v>236</v>
      </c>
      <c r="L15" s="43" t="s">
        <v>241</v>
      </c>
      <c r="M15" s="43" t="s">
        <v>238</v>
      </c>
      <c r="N15" s="43" t="s">
        <v>1155</v>
      </c>
      <c r="O15" s="43" t="s">
        <v>236</v>
      </c>
      <c r="P15" s="43" t="s">
        <v>1241</v>
      </c>
      <c r="Q15" s="43" t="s">
        <v>1242</v>
      </c>
      <c r="R15" s="43" t="s">
        <v>1156</v>
      </c>
      <c r="S15" s="43" t="s">
        <v>1157</v>
      </c>
      <c r="T15" s="43" t="s">
        <v>240</v>
      </c>
      <c r="U15" s="43" t="s">
        <v>240</v>
      </c>
      <c r="V15" s="43" t="s">
        <v>240</v>
      </c>
      <c r="W15" s="43" t="s">
        <v>1158</v>
      </c>
      <c r="X15" s="43" t="s">
        <v>1159</v>
      </c>
      <c r="Y15" s="43" t="s">
        <v>1157</v>
      </c>
      <c r="Z15" s="43" t="s">
        <v>1243</v>
      </c>
      <c r="AA15" s="43" t="s">
        <v>1244</v>
      </c>
    </row>
    <row r="16" spans="1:27">
      <c r="A16" s="47" t="s">
        <v>243</v>
      </c>
      <c r="B16" s="42" t="s">
        <v>244</v>
      </c>
      <c r="C16" s="43" t="s">
        <v>245</v>
      </c>
      <c r="D16" s="43" t="s">
        <v>246</v>
      </c>
      <c r="E16" s="43" t="s">
        <v>246</v>
      </c>
      <c r="F16" s="43" t="s">
        <v>246</v>
      </c>
      <c r="G16" s="43" t="s">
        <v>246</v>
      </c>
      <c r="H16" s="43" t="s">
        <v>246</v>
      </c>
      <c r="I16" s="43" t="s">
        <v>246</v>
      </c>
      <c r="J16" s="43" t="s">
        <v>246</v>
      </c>
      <c r="K16" s="43" t="s">
        <v>246</v>
      </c>
      <c r="L16" s="43" t="s">
        <v>246</v>
      </c>
      <c r="M16" s="43" t="s">
        <v>246</v>
      </c>
      <c r="N16" s="43" t="s">
        <v>246</v>
      </c>
      <c r="O16" s="43" t="s">
        <v>246</v>
      </c>
      <c r="P16" s="43" t="s">
        <v>246</v>
      </c>
      <c r="Q16" s="43" t="s">
        <v>246</v>
      </c>
      <c r="R16" s="43" t="s">
        <v>246</v>
      </c>
      <c r="S16" s="43" t="s">
        <v>246</v>
      </c>
      <c r="T16" s="43" t="s">
        <v>246</v>
      </c>
      <c r="U16" s="43" t="s">
        <v>246</v>
      </c>
      <c r="V16" s="43" t="s">
        <v>246</v>
      </c>
      <c r="W16" s="43" t="s">
        <v>246</v>
      </c>
      <c r="X16" s="43" t="s">
        <v>246</v>
      </c>
      <c r="Y16" s="43" t="s">
        <v>246</v>
      </c>
      <c r="Z16" s="43" t="s">
        <v>246</v>
      </c>
      <c r="AA16" s="43" t="s">
        <v>246</v>
      </c>
    </row>
    <row r="17" spans="1:27">
      <c r="A17" s="47" t="s">
        <v>247</v>
      </c>
      <c r="B17" s="42" t="s">
        <v>248</v>
      </c>
      <c r="C17" s="43" t="s">
        <v>245</v>
      </c>
      <c r="D17" s="43" t="s">
        <v>249</v>
      </c>
      <c r="E17" s="43" t="s">
        <v>249</v>
      </c>
      <c r="F17" s="43" t="s">
        <v>249</v>
      </c>
      <c r="G17" s="43" t="s">
        <v>249</v>
      </c>
      <c r="H17" s="43" t="s">
        <v>249</v>
      </c>
      <c r="I17" s="43" t="s">
        <v>249</v>
      </c>
      <c r="J17" s="43" t="s">
        <v>249</v>
      </c>
      <c r="K17" s="43" t="s">
        <v>249</v>
      </c>
      <c r="L17" s="43" t="s">
        <v>249</v>
      </c>
      <c r="M17" s="43" t="s">
        <v>249</v>
      </c>
      <c r="N17" s="43" t="s">
        <v>249</v>
      </c>
      <c r="O17" s="43" t="s">
        <v>249</v>
      </c>
      <c r="P17" s="43" t="s">
        <v>249</v>
      </c>
      <c r="Q17" s="43" t="s">
        <v>249</v>
      </c>
      <c r="R17" s="43" t="s">
        <v>249</v>
      </c>
      <c r="S17" s="43" t="s">
        <v>249</v>
      </c>
      <c r="T17" s="43" t="s">
        <v>249</v>
      </c>
      <c r="U17" s="43" t="s">
        <v>249</v>
      </c>
      <c r="V17" s="43" t="s">
        <v>249</v>
      </c>
      <c r="W17" s="43" t="s">
        <v>249</v>
      </c>
      <c r="X17" s="43" t="s">
        <v>249</v>
      </c>
      <c r="Y17" s="43" t="s">
        <v>249</v>
      </c>
      <c r="Z17" s="43" t="s">
        <v>249</v>
      </c>
      <c r="AA17" s="43" t="s">
        <v>249</v>
      </c>
    </row>
    <row r="18" spans="1:27">
      <c r="A18" s="47">
        <v>10</v>
      </c>
      <c r="B18" s="42" t="s">
        <v>250</v>
      </c>
      <c r="C18" s="43" t="s">
        <v>251</v>
      </c>
      <c r="D18" s="43" t="s">
        <v>252</v>
      </c>
      <c r="E18" s="43" t="s">
        <v>252</v>
      </c>
      <c r="F18" s="43" t="s">
        <v>252</v>
      </c>
      <c r="G18" s="43" t="s">
        <v>252</v>
      </c>
      <c r="H18" s="43" t="s">
        <v>252</v>
      </c>
      <c r="I18" s="43" t="s">
        <v>252</v>
      </c>
      <c r="J18" s="43" t="s">
        <v>252</v>
      </c>
      <c r="K18" s="43" t="s">
        <v>252</v>
      </c>
      <c r="L18" s="43" t="s">
        <v>252</v>
      </c>
      <c r="M18" s="43" t="s">
        <v>252</v>
      </c>
      <c r="N18" s="43" t="s">
        <v>252</v>
      </c>
      <c r="O18" s="43" t="s">
        <v>252</v>
      </c>
      <c r="P18" s="43" t="s">
        <v>252</v>
      </c>
      <c r="Q18" s="43" t="s">
        <v>252</v>
      </c>
      <c r="R18" s="43" t="s">
        <v>252</v>
      </c>
      <c r="S18" s="43" t="s">
        <v>252</v>
      </c>
      <c r="T18" s="43" t="s">
        <v>252</v>
      </c>
      <c r="U18" s="43" t="s">
        <v>252</v>
      </c>
      <c r="V18" s="43" t="s">
        <v>252</v>
      </c>
      <c r="W18" s="43" t="s">
        <v>252</v>
      </c>
      <c r="X18" s="43" t="s">
        <v>252</v>
      </c>
      <c r="Y18" s="43" t="s">
        <v>252</v>
      </c>
      <c r="Z18" s="43" t="s">
        <v>252</v>
      </c>
      <c r="AA18" s="43" t="s">
        <v>252</v>
      </c>
    </row>
    <row r="19" spans="1:27">
      <c r="A19" s="47">
        <v>11</v>
      </c>
      <c r="B19" s="42" t="s">
        <v>253</v>
      </c>
      <c r="C19" s="48" t="s">
        <v>254</v>
      </c>
      <c r="D19" s="48" t="s">
        <v>1245</v>
      </c>
      <c r="E19" s="48" t="s">
        <v>255</v>
      </c>
      <c r="F19" s="48">
        <v>44510</v>
      </c>
      <c r="G19" s="48">
        <v>44796</v>
      </c>
      <c r="H19" s="48">
        <v>44974</v>
      </c>
      <c r="I19" s="48" t="s">
        <v>1246</v>
      </c>
      <c r="J19" s="48" t="s">
        <v>1246</v>
      </c>
      <c r="K19" s="48">
        <v>45562</v>
      </c>
      <c r="L19" s="48" t="s">
        <v>1247</v>
      </c>
      <c r="M19" s="48" t="s">
        <v>1079</v>
      </c>
      <c r="N19" s="48" t="s">
        <v>1161</v>
      </c>
      <c r="O19" s="48" t="s">
        <v>1160</v>
      </c>
      <c r="P19" s="48">
        <v>45398</v>
      </c>
      <c r="Q19" s="48">
        <v>45565</v>
      </c>
      <c r="R19" s="48" t="s">
        <v>1162</v>
      </c>
      <c r="S19" s="48" t="s">
        <v>1163</v>
      </c>
      <c r="T19" s="48">
        <v>44456</v>
      </c>
      <c r="U19" s="48" t="s">
        <v>1164</v>
      </c>
      <c r="V19" s="48" t="s">
        <v>1164</v>
      </c>
      <c r="W19" s="48" t="s">
        <v>1165</v>
      </c>
      <c r="X19" s="48" t="s">
        <v>1165</v>
      </c>
      <c r="Y19" s="48">
        <v>45173</v>
      </c>
      <c r="Z19" s="48" t="s">
        <v>1248</v>
      </c>
      <c r="AA19" s="48" t="s">
        <v>1248</v>
      </c>
    </row>
    <row r="20" spans="1:27">
      <c r="A20" s="47">
        <v>12</v>
      </c>
      <c r="B20" s="42" t="s">
        <v>256</v>
      </c>
      <c r="C20" s="43" t="s">
        <v>257</v>
      </c>
      <c r="D20" s="43" t="s">
        <v>257</v>
      </c>
      <c r="E20" s="43" t="s">
        <v>257</v>
      </c>
      <c r="F20" s="43" t="s">
        <v>257</v>
      </c>
      <c r="G20" s="43" t="s">
        <v>257</v>
      </c>
      <c r="H20" s="43" t="s">
        <v>257</v>
      </c>
      <c r="I20" s="43" t="s">
        <v>257</v>
      </c>
      <c r="J20" s="43" t="s">
        <v>257</v>
      </c>
      <c r="K20" s="43" t="s">
        <v>257</v>
      </c>
      <c r="L20" s="43" t="s">
        <v>258</v>
      </c>
      <c r="M20" s="43" t="s">
        <v>258</v>
      </c>
      <c r="N20" s="43" t="s">
        <v>258</v>
      </c>
      <c r="O20" s="43" t="s">
        <v>258</v>
      </c>
      <c r="P20" s="43" t="s">
        <v>258</v>
      </c>
      <c r="Q20" s="43" t="s">
        <v>258</v>
      </c>
      <c r="R20" s="43" t="s">
        <v>258</v>
      </c>
      <c r="S20" s="43" t="s">
        <v>258</v>
      </c>
      <c r="T20" s="43" t="s">
        <v>258</v>
      </c>
      <c r="U20" s="43" t="s">
        <v>258</v>
      </c>
      <c r="V20" s="43" t="s">
        <v>258</v>
      </c>
      <c r="W20" s="43" t="s">
        <v>258</v>
      </c>
      <c r="X20" s="43" t="s">
        <v>258</v>
      </c>
      <c r="Y20" s="43" t="s">
        <v>258</v>
      </c>
      <c r="Z20" s="43" t="s">
        <v>258</v>
      </c>
      <c r="AA20" s="43" t="s">
        <v>258</v>
      </c>
    </row>
    <row r="21" spans="1:27">
      <c r="A21" s="47">
        <v>13</v>
      </c>
      <c r="B21" s="42" t="s">
        <v>259</v>
      </c>
      <c r="C21" s="49" t="s">
        <v>260</v>
      </c>
      <c r="D21" s="49" t="s">
        <v>260</v>
      </c>
      <c r="E21" s="49" t="s">
        <v>260</v>
      </c>
      <c r="F21" s="49" t="s">
        <v>260</v>
      </c>
      <c r="G21" s="49" t="s">
        <v>260</v>
      </c>
      <c r="H21" s="49" t="s">
        <v>260</v>
      </c>
      <c r="I21" s="49" t="s">
        <v>260</v>
      </c>
      <c r="J21" s="49" t="s">
        <v>260</v>
      </c>
      <c r="K21" s="49" t="s">
        <v>260</v>
      </c>
      <c r="L21" s="48" t="s">
        <v>1249</v>
      </c>
      <c r="M21" s="48" t="s">
        <v>1080</v>
      </c>
      <c r="N21" s="48" t="s">
        <v>1166</v>
      </c>
      <c r="O21" s="48">
        <v>48849</v>
      </c>
      <c r="P21" s="48" t="s">
        <v>1250</v>
      </c>
      <c r="Q21" s="48">
        <v>49401</v>
      </c>
      <c r="R21" s="48" t="s">
        <v>1167</v>
      </c>
      <c r="S21" s="48" t="s">
        <v>1168</v>
      </c>
      <c r="T21" s="48">
        <v>45917</v>
      </c>
      <c r="U21" s="48" t="s">
        <v>1169</v>
      </c>
      <c r="V21" s="48" t="s">
        <v>1169</v>
      </c>
      <c r="W21" s="48" t="s">
        <v>1170</v>
      </c>
      <c r="X21" s="48" t="s">
        <v>1171</v>
      </c>
      <c r="Y21" s="48">
        <v>47000</v>
      </c>
      <c r="Z21" s="48" t="s">
        <v>1251</v>
      </c>
      <c r="AA21" s="48" t="s">
        <v>1252</v>
      </c>
    </row>
    <row r="22" spans="1:27">
      <c r="A22" s="47">
        <v>14</v>
      </c>
      <c r="B22" s="42" t="s">
        <v>261</v>
      </c>
      <c r="C22" s="43" t="s">
        <v>245</v>
      </c>
      <c r="D22" s="43" t="s">
        <v>262</v>
      </c>
      <c r="E22" s="43" t="s">
        <v>262</v>
      </c>
      <c r="F22" s="43" t="s">
        <v>262</v>
      </c>
      <c r="G22" s="43" t="s">
        <v>262</v>
      </c>
      <c r="H22" s="43" t="s">
        <v>262</v>
      </c>
      <c r="I22" s="43" t="s">
        <v>262</v>
      </c>
      <c r="J22" s="43" t="s">
        <v>262</v>
      </c>
      <c r="K22" s="43" t="s">
        <v>262</v>
      </c>
      <c r="L22" s="43" t="s">
        <v>262</v>
      </c>
      <c r="M22" s="43" t="s">
        <v>262</v>
      </c>
      <c r="N22" s="43" t="s">
        <v>262</v>
      </c>
      <c r="O22" s="43" t="s">
        <v>262</v>
      </c>
      <c r="P22" s="43" t="s">
        <v>262</v>
      </c>
      <c r="Q22" s="43" t="s">
        <v>262</v>
      </c>
      <c r="R22" s="43" t="s">
        <v>262</v>
      </c>
      <c r="S22" s="43" t="s">
        <v>262</v>
      </c>
      <c r="T22" s="43" t="s">
        <v>262</v>
      </c>
      <c r="U22" s="43" t="s">
        <v>262</v>
      </c>
      <c r="V22" s="43" t="s">
        <v>262</v>
      </c>
      <c r="W22" s="43" t="s">
        <v>262</v>
      </c>
      <c r="X22" s="43" t="s">
        <v>262</v>
      </c>
      <c r="Y22" s="43" t="s">
        <v>262</v>
      </c>
      <c r="Z22" s="43" t="s">
        <v>262</v>
      </c>
      <c r="AA22" s="43" t="s">
        <v>262</v>
      </c>
    </row>
    <row r="23" spans="1:27" ht="48">
      <c r="A23" s="47">
        <v>15</v>
      </c>
      <c r="B23" s="42" t="s">
        <v>263</v>
      </c>
      <c r="C23" s="50" t="s">
        <v>245</v>
      </c>
      <c r="D23" s="50" t="s">
        <v>1253</v>
      </c>
      <c r="E23" s="50" t="s">
        <v>1205</v>
      </c>
      <c r="F23" s="50" t="s">
        <v>1206</v>
      </c>
      <c r="G23" s="50" t="s">
        <v>1207</v>
      </c>
      <c r="H23" s="50" t="s">
        <v>1208</v>
      </c>
      <c r="I23" s="50" t="s">
        <v>1254</v>
      </c>
      <c r="J23" s="50" t="s">
        <v>1254</v>
      </c>
      <c r="K23" s="50" t="s">
        <v>1255</v>
      </c>
      <c r="L23" s="50" t="s">
        <v>1256</v>
      </c>
      <c r="M23" s="50" t="s">
        <v>1209</v>
      </c>
      <c r="N23" s="50" t="s">
        <v>1211</v>
      </c>
      <c r="O23" s="50" t="s">
        <v>1210</v>
      </c>
      <c r="P23" s="50" t="s">
        <v>1257</v>
      </c>
      <c r="Q23" s="50" t="s">
        <v>1258</v>
      </c>
      <c r="R23" s="50" t="s">
        <v>1212</v>
      </c>
      <c r="S23" s="50" t="s">
        <v>1213</v>
      </c>
      <c r="T23" s="50" t="s">
        <v>1214</v>
      </c>
      <c r="U23" s="50" t="s">
        <v>1214</v>
      </c>
      <c r="V23" s="50" t="s">
        <v>1214</v>
      </c>
      <c r="W23" s="50" t="s">
        <v>1214</v>
      </c>
      <c r="X23" s="50" t="s">
        <v>1214</v>
      </c>
      <c r="Y23" s="50" t="s">
        <v>1214</v>
      </c>
      <c r="Z23" s="50" t="s">
        <v>1214</v>
      </c>
      <c r="AA23" s="50" t="s">
        <v>1214</v>
      </c>
    </row>
    <row r="24" spans="1:27" ht="28.8">
      <c r="A24" s="47">
        <v>16</v>
      </c>
      <c r="B24" s="42" t="s">
        <v>264</v>
      </c>
      <c r="C24" s="46" t="s">
        <v>245</v>
      </c>
      <c r="D24" s="46" t="s">
        <v>1259</v>
      </c>
      <c r="E24" s="46" t="s">
        <v>265</v>
      </c>
      <c r="F24" s="46" t="s">
        <v>266</v>
      </c>
      <c r="G24" s="46" t="s">
        <v>1108</v>
      </c>
      <c r="H24" s="46" t="s">
        <v>1172</v>
      </c>
      <c r="I24" s="46" t="s">
        <v>1260</v>
      </c>
      <c r="J24" s="46" t="s">
        <v>1260</v>
      </c>
      <c r="K24" s="46" t="s">
        <v>1261</v>
      </c>
      <c r="L24" s="46" t="s">
        <v>1262</v>
      </c>
      <c r="M24" s="46" t="s">
        <v>1109</v>
      </c>
      <c r="N24" s="46" t="s">
        <v>1174</v>
      </c>
      <c r="O24" s="46" t="s">
        <v>1173</v>
      </c>
      <c r="P24" s="46" t="s">
        <v>1263</v>
      </c>
      <c r="Q24" s="46" t="s">
        <v>1264</v>
      </c>
      <c r="R24" s="46" t="s">
        <v>1175</v>
      </c>
      <c r="S24" s="46" t="s">
        <v>1176</v>
      </c>
      <c r="T24" s="46" t="s">
        <v>1215</v>
      </c>
      <c r="U24" s="46" t="s">
        <v>1215</v>
      </c>
      <c r="V24" s="46" t="s">
        <v>1215</v>
      </c>
      <c r="W24" s="46" t="s">
        <v>1215</v>
      </c>
      <c r="X24" s="46" t="s">
        <v>1215</v>
      </c>
      <c r="Y24" s="46" t="s">
        <v>1215</v>
      </c>
      <c r="Z24" s="46" t="s">
        <v>1215</v>
      </c>
      <c r="AA24" s="46" t="s">
        <v>1215</v>
      </c>
    </row>
    <row r="25" spans="1:27">
      <c r="A25" s="47"/>
      <c r="B25" s="44" t="s">
        <v>267</v>
      </c>
      <c r="C25" s="45"/>
      <c r="D25" s="45"/>
      <c r="E25" s="45"/>
      <c r="F25" s="45"/>
      <c r="G25" s="45"/>
      <c r="H25" s="45"/>
      <c r="I25" s="45"/>
      <c r="J25" s="45"/>
      <c r="K25" s="45"/>
      <c r="L25" s="45"/>
      <c r="M25" s="45"/>
      <c r="N25" s="45"/>
      <c r="O25" s="45"/>
      <c r="P25" s="45"/>
      <c r="Q25" s="45"/>
      <c r="R25" s="45"/>
      <c r="S25" s="45"/>
      <c r="T25" s="45"/>
      <c r="U25" s="45"/>
      <c r="V25" s="45"/>
      <c r="W25" s="45"/>
      <c r="X25" s="45"/>
      <c r="Y25" s="45"/>
      <c r="Z25" s="45"/>
      <c r="AA25" s="45"/>
    </row>
    <row r="26" spans="1:27">
      <c r="A26" s="47">
        <v>17</v>
      </c>
      <c r="B26" s="42" t="s">
        <v>268</v>
      </c>
      <c r="C26" s="43" t="s">
        <v>269</v>
      </c>
      <c r="D26" s="43" t="s">
        <v>269</v>
      </c>
      <c r="E26" s="43" t="s">
        <v>269</v>
      </c>
      <c r="F26" s="43" t="s">
        <v>269</v>
      </c>
      <c r="G26" s="43" t="s">
        <v>269</v>
      </c>
      <c r="H26" s="43" t="s">
        <v>269</v>
      </c>
      <c r="I26" s="43" t="s">
        <v>270</v>
      </c>
      <c r="J26" s="43" t="s">
        <v>269</v>
      </c>
      <c r="K26" s="43" t="s">
        <v>269</v>
      </c>
      <c r="L26" s="43" t="s">
        <v>269</v>
      </c>
      <c r="M26" s="43" t="s">
        <v>270</v>
      </c>
      <c r="N26" s="43" t="s">
        <v>269</v>
      </c>
      <c r="O26" s="43" t="s">
        <v>269</v>
      </c>
      <c r="P26" s="43" t="s">
        <v>269</v>
      </c>
      <c r="Q26" s="43" t="s">
        <v>269</v>
      </c>
      <c r="R26" s="43" t="s">
        <v>269</v>
      </c>
      <c r="S26" s="43" t="s">
        <v>269</v>
      </c>
      <c r="T26" s="43" t="s">
        <v>270</v>
      </c>
      <c r="U26" s="43" t="s">
        <v>269</v>
      </c>
      <c r="V26" s="43" t="s">
        <v>270</v>
      </c>
      <c r="W26" s="43" t="s">
        <v>269</v>
      </c>
      <c r="X26" s="43" t="s">
        <v>270</v>
      </c>
      <c r="Y26" s="43" t="s">
        <v>270</v>
      </c>
      <c r="Z26" s="43" t="s">
        <v>269</v>
      </c>
      <c r="AA26" s="43" t="s">
        <v>270</v>
      </c>
    </row>
    <row r="27" spans="1:27">
      <c r="A27" s="47">
        <v>18</v>
      </c>
      <c r="B27" s="42" t="s">
        <v>271</v>
      </c>
      <c r="C27" s="46" t="s">
        <v>245</v>
      </c>
      <c r="D27" s="46" t="s">
        <v>273</v>
      </c>
      <c r="E27" s="46" t="s">
        <v>274</v>
      </c>
      <c r="F27" s="46" t="s">
        <v>275</v>
      </c>
      <c r="G27" s="46" t="s">
        <v>1077</v>
      </c>
      <c r="H27" s="46" t="s">
        <v>1177</v>
      </c>
      <c r="I27" s="46" t="s">
        <v>1265</v>
      </c>
      <c r="J27" s="46" t="s">
        <v>272</v>
      </c>
      <c r="K27" s="46" t="s">
        <v>1266</v>
      </c>
      <c r="L27" s="46" t="s">
        <v>276</v>
      </c>
      <c r="M27" s="46" t="s">
        <v>1267</v>
      </c>
      <c r="N27" s="43" t="s">
        <v>1179</v>
      </c>
      <c r="O27" s="43" t="s">
        <v>1178</v>
      </c>
      <c r="P27" s="43" t="s">
        <v>1268</v>
      </c>
      <c r="Q27" s="43" t="s">
        <v>1269</v>
      </c>
      <c r="R27" s="358" t="s">
        <v>1180</v>
      </c>
      <c r="S27" s="358" t="s">
        <v>1181</v>
      </c>
      <c r="T27" s="358" t="s">
        <v>1182</v>
      </c>
      <c r="U27" s="358" t="s">
        <v>1183</v>
      </c>
      <c r="V27" s="358" t="s">
        <v>1184</v>
      </c>
      <c r="W27" s="358" t="s">
        <v>1185</v>
      </c>
      <c r="X27" s="358" t="s">
        <v>1186</v>
      </c>
      <c r="Y27" s="358" t="s">
        <v>1187</v>
      </c>
      <c r="Z27" s="358" t="s">
        <v>1270</v>
      </c>
      <c r="AA27" s="358" t="s">
        <v>1271</v>
      </c>
    </row>
    <row r="28" spans="1:27">
      <c r="A28" s="47">
        <v>19</v>
      </c>
      <c r="B28" s="42" t="s">
        <v>277</v>
      </c>
      <c r="C28" s="43" t="s">
        <v>262</v>
      </c>
      <c r="D28" s="43" t="s">
        <v>262</v>
      </c>
      <c r="E28" s="43" t="s">
        <v>262</v>
      </c>
      <c r="F28" s="43" t="s">
        <v>262</v>
      </c>
      <c r="G28" s="43" t="s">
        <v>262</v>
      </c>
      <c r="H28" s="43" t="s">
        <v>262</v>
      </c>
      <c r="I28" s="43" t="s">
        <v>262</v>
      </c>
      <c r="J28" s="43" t="s">
        <v>262</v>
      </c>
      <c r="K28" s="43" t="s">
        <v>262</v>
      </c>
      <c r="L28" s="43" t="s">
        <v>278</v>
      </c>
      <c r="M28" s="43" t="s">
        <v>278</v>
      </c>
      <c r="N28" s="43" t="s">
        <v>278</v>
      </c>
      <c r="O28" s="43" t="s">
        <v>278</v>
      </c>
      <c r="P28" s="43" t="s">
        <v>278</v>
      </c>
      <c r="Q28" s="43" t="s">
        <v>278</v>
      </c>
      <c r="R28" s="43" t="s">
        <v>278</v>
      </c>
      <c r="S28" s="43" t="s">
        <v>278</v>
      </c>
      <c r="T28" s="43" t="s">
        <v>278</v>
      </c>
      <c r="U28" s="43" t="s">
        <v>278</v>
      </c>
      <c r="V28" s="43" t="s">
        <v>278</v>
      </c>
      <c r="W28" s="43" t="s">
        <v>278</v>
      </c>
      <c r="X28" s="43" t="s">
        <v>278</v>
      </c>
      <c r="Y28" s="43" t="s">
        <v>278</v>
      </c>
      <c r="Z28" s="43" t="s">
        <v>278</v>
      </c>
      <c r="AA28" s="43" t="s">
        <v>278</v>
      </c>
    </row>
    <row r="29" spans="1:27">
      <c r="A29" s="47" t="s">
        <v>279</v>
      </c>
      <c r="B29" s="42" t="s">
        <v>280</v>
      </c>
      <c r="C29" s="43" t="s">
        <v>281</v>
      </c>
      <c r="D29" s="43" t="s">
        <v>281</v>
      </c>
      <c r="E29" s="43" t="s">
        <v>281</v>
      </c>
      <c r="F29" s="43" t="s">
        <v>281</v>
      </c>
      <c r="G29" s="43" t="s">
        <v>281</v>
      </c>
      <c r="H29" s="43" t="s">
        <v>281</v>
      </c>
      <c r="I29" s="43" t="s">
        <v>281</v>
      </c>
      <c r="J29" s="43" t="s">
        <v>281</v>
      </c>
      <c r="K29" s="43" t="s">
        <v>281</v>
      </c>
      <c r="L29" s="43" t="s">
        <v>282</v>
      </c>
      <c r="M29" s="43" t="s">
        <v>282</v>
      </c>
      <c r="N29" s="43" t="s">
        <v>282</v>
      </c>
      <c r="O29" s="43" t="s">
        <v>282</v>
      </c>
      <c r="P29" s="43" t="s">
        <v>282</v>
      </c>
      <c r="Q29" s="43" t="s">
        <v>282</v>
      </c>
      <c r="R29" s="43" t="s">
        <v>282</v>
      </c>
      <c r="S29" s="43" t="s">
        <v>282</v>
      </c>
      <c r="T29" s="43" t="s">
        <v>282</v>
      </c>
      <c r="U29" s="43" t="s">
        <v>282</v>
      </c>
      <c r="V29" s="43" t="s">
        <v>282</v>
      </c>
      <c r="W29" s="43" t="s">
        <v>282</v>
      </c>
      <c r="X29" s="43" t="s">
        <v>282</v>
      </c>
      <c r="Y29" s="43" t="s">
        <v>282</v>
      </c>
      <c r="Z29" s="43" t="s">
        <v>282</v>
      </c>
      <c r="AA29" s="43" t="s">
        <v>282</v>
      </c>
    </row>
    <row r="30" spans="1:27">
      <c r="A30" s="47" t="s">
        <v>283</v>
      </c>
      <c r="B30" s="42" t="s">
        <v>284</v>
      </c>
      <c r="C30" s="43" t="s">
        <v>281</v>
      </c>
      <c r="D30" s="43" t="s">
        <v>281</v>
      </c>
      <c r="E30" s="43" t="s">
        <v>281</v>
      </c>
      <c r="F30" s="43" t="s">
        <v>281</v>
      </c>
      <c r="G30" s="43" t="s">
        <v>281</v>
      </c>
      <c r="H30" s="43" t="s">
        <v>281</v>
      </c>
      <c r="I30" s="43" t="s">
        <v>281</v>
      </c>
      <c r="J30" s="43" t="s">
        <v>281</v>
      </c>
      <c r="K30" s="43" t="s">
        <v>281</v>
      </c>
      <c r="L30" s="43" t="s">
        <v>282</v>
      </c>
      <c r="M30" s="43" t="s">
        <v>282</v>
      </c>
      <c r="N30" s="43" t="s">
        <v>282</v>
      </c>
      <c r="O30" s="43" t="s">
        <v>282</v>
      </c>
      <c r="P30" s="43" t="s">
        <v>282</v>
      </c>
      <c r="Q30" s="43" t="s">
        <v>282</v>
      </c>
      <c r="R30" s="43" t="s">
        <v>282</v>
      </c>
      <c r="S30" s="43" t="s">
        <v>282</v>
      </c>
      <c r="T30" s="43" t="s">
        <v>282</v>
      </c>
      <c r="U30" s="43" t="s">
        <v>282</v>
      </c>
      <c r="V30" s="43" t="s">
        <v>282</v>
      </c>
      <c r="W30" s="43" t="s">
        <v>282</v>
      </c>
      <c r="X30" s="43" t="s">
        <v>282</v>
      </c>
      <c r="Y30" s="43" t="s">
        <v>282</v>
      </c>
      <c r="Z30" s="43" t="s">
        <v>282</v>
      </c>
      <c r="AA30" s="43" t="s">
        <v>282</v>
      </c>
    </row>
    <row r="31" spans="1:27">
      <c r="A31" s="47">
        <v>21</v>
      </c>
      <c r="B31" s="42" t="s">
        <v>285</v>
      </c>
      <c r="C31" s="43" t="s">
        <v>245</v>
      </c>
      <c r="D31" s="43" t="s">
        <v>278</v>
      </c>
      <c r="E31" s="43"/>
      <c r="F31" s="43"/>
      <c r="G31" s="43"/>
      <c r="H31" s="43" t="s">
        <v>278</v>
      </c>
      <c r="I31" s="43" t="s">
        <v>278</v>
      </c>
      <c r="J31" s="43" t="s">
        <v>278</v>
      </c>
      <c r="K31" s="43" t="s">
        <v>278</v>
      </c>
      <c r="L31" s="43" t="s">
        <v>278</v>
      </c>
      <c r="M31" s="43" t="s">
        <v>278</v>
      </c>
      <c r="N31" s="43" t="s">
        <v>278</v>
      </c>
      <c r="O31" s="43" t="s">
        <v>278</v>
      </c>
      <c r="P31" s="43" t="s">
        <v>278</v>
      </c>
      <c r="Q31" s="43" t="s">
        <v>278</v>
      </c>
      <c r="R31" s="43" t="s">
        <v>278</v>
      </c>
      <c r="S31" s="43" t="s">
        <v>278</v>
      </c>
      <c r="T31" s="43" t="s">
        <v>278</v>
      </c>
      <c r="U31" s="43" t="s">
        <v>278</v>
      </c>
      <c r="V31" s="43" t="s">
        <v>278</v>
      </c>
      <c r="W31" s="43" t="s">
        <v>278</v>
      </c>
      <c r="X31" s="43" t="s">
        <v>278</v>
      </c>
      <c r="Y31" s="43" t="s">
        <v>278</v>
      </c>
      <c r="Z31" s="43" t="s">
        <v>278</v>
      </c>
      <c r="AA31" s="43" t="s">
        <v>278</v>
      </c>
    </row>
    <row r="32" spans="1:27">
      <c r="A32" s="47">
        <v>22</v>
      </c>
      <c r="B32" s="42" t="s">
        <v>286</v>
      </c>
      <c r="C32" s="43" t="s">
        <v>287</v>
      </c>
      <c r="D32" s="43" t="s">
        <v>287</v>
      </c>
      <c r="E32" s="43" t="s">
        <v>287</v>
      </c>
      <c r="F32" s="43" t="s">
        <v>287</v>
      </c>
      <c r="G32" s="43" t="s">
        <v>287</v>
      </c>
      <c r="H32" s="43" t="s">
        <v>287</v>
      </c>
      <c r="I32" s="43" t="s">
        <v>287</v>
      </c>
      <c r="J32" s="43" t="s">
        <v>287</v>
      </c>
      <c r="K32" s="43" t="s">
        <v>287</v>
      </c>
      <c r="L32" s="43" t="s">
        <v>288</v>
      </c>
      <c r="M32" s="43" t="s">
        <v>288</v>
      </c>
      <c r="N32" s="43" t="s">
        <v>288</v>
      </c>
      <c r="O32" s="43" t="s">
        <v>288</v>
      </c>
      <c r="P32" s="43" t="s">
        <v>288</v>
      </c>
      <c r="Q32" s="43" t="s">
        <v>288</v>
      </c>
      <c r="R32" s="43" t="s">
        <v>288</v>
      </c>
      <c r="S32" s="43" t="s">
        <v>288</v>
      </c>
      <c r="T32" s="43" t="s">
        <v>288</v>
      </c>
      <c r="U32" s="43" t="s">
        <v>288</v>
      </c>
      <c r="V32" s="43" t="s">
        <v>288</v>
      </c>
      <c r="W32" s="43" t="s">
        <v>288</v>
      </c>
      <c r="X32" s="43" t="s">
        <v>288</v>
      </c>
      <c r="Y32" s="43" t="s">
        <v>288</v>
      </c>
      <c r="Z32" s="43" t="s">
        <v>288</v>
      </c>
      <c r="AA32" s="43" t="s">
        <v>288</v>
      </c>
    </row>
    <row r="33" spans="1:27">
      <c r="A33" s="47">
        <v>23</v>
      </c>
      <c r="B33" s="42" t="s">
        <v>289</v>
      </c>
      <c r="C33" s="46" t="s">
        <v>245</v>
      </c>
      <c r="D33" s="46" t="s">
        <v>290</v>
      </c>
      <c r="E33" s="46" t="s">
        <v>290</v>
      </c>
      <c r="F33" s="46" t="s">
        <v>290</v>
      </c>
      <c r="G33" s="46" t="s">
        <v>290</v>
      </c>
      <c r="H33" s="46" t="s">
        <v>290</v>
      </c>
      <c r="I33" s="46" t="s">
        <v>290</v>
      </c>
      <c r="J33" s="46" t="s">
        <v>290</v>
      </c>
      <c r="K33" s="46" t="s">
        <v>290</v>
      </c>
      <c r="L33" s="43" t="s">
        <v>290</v>
      </c>
      <c r="M33" s="43" t="s">
        <v>290</v>
      </c>
      <c r="N33" s="43" t="s">
        <v>290</v>
      </c>
      <c r="O33" s="43" t="s">
        <v>290</v>
      </c>
      <c r="P33" s="43" t="s">
        <v>290</v>
      </c>
      <c r="Q33" s="43" t="s">
        <v>290</v>
      </c>
      <c r="R33" s="43" t="s">
        <v>290</v>
      </c>
      <c r="S33" s="43" t="s">
        <v>290</v>
      </c>
      <c r="T33" s="43" t="s">
        <v>290</v>
      </c>
      <c r="U33" s="43" t="s">
        <v>290</v>
      </c>
      <c r="V33" s="43" t="s">
        <v>290</v>
      </c>
      <c r="W33" s="43" t="s">
        <v>290</v>
      </c>
      <c r="X33" s="43" t="s">
        <v>290</v>
      </c>
      <c r="Y33" s="43" t="s">
        <v>290</v>
      </c>
      <c r="Z33" s="43" t="s">
        <v>290</v>
      </c>
      <c r="AA33" s="43" t="s">
        <v>290</v>
      </c>
    </row>
    <row r="34" spans="1:27" ht="86.4">
      <c r="A34" s="47">
        <v>24</v>
      </c>
      <c r="B34" s="42" t="s">
        <v>291</v>
      </c>
      <c r="C34" s="46" t="s">
        <v>245</v>
      </c>
      <c r="D34" s="46" t="s">
        <v>1188</v>
      </c>
      <c r="E34" s="46" t="s">
        <v>1188</v>
      </c>
      <c r="F34" s="46" t="s">
        <v>1188</v>
      </c>
      <c r="G34" s="46" t="s">
        <v>1188</v>
      </c>
      <c r="H34" s="46" t="s">
        <v>1188</v>
      </c>
      <c r="I34" s="46" t="s">
        <v>1188</v>
      </c>
      <c r="J34" s="46" t="s">
        <v>1188</v>
      </c>
      <c r="K34" s="46" t="s">
        <v>1188</v>
      </c>
      <c r="L34" s="46" t="s">
        <v>1188</v>
      </c>
      <c r="M34" s="46" t="s">
        <v>1188</v>
      </c>
      <c r="N34" s="46" t="s">
        <v>1188</v>
      </c>
      <c r="O34" s="46" t="s">
        <v>1188</v>
      </c>
      <c r="P34" s="46" t="s">
        <v>1188</v>
      </c>
      <c r="Q34" s="46" t="s">
        <v>1188</v>
      </c>
      <c r="R34" s="46" t="s">
        <v>1189</v>
      </c>
      <c r="S34" s="46" t="s">
        <v>1189</v>
      </c>
      <c r="T34" s="46" t="s">
        <v>1189</v>
      </c>
      <c r="U34" s="46" t="s">
        <v>1189</v>
      </c>
      <c r="V34" s="46" t="s">
        <v>1189</v>
      </c>
      <c r="W34" s="46" t="s">
        <v>1189</v>
      </c>
      <c r="X34" s="46" t="s">
        <v>1189</v>
      </c>
      <c r="Y34" s="46" t="s">
        <v>1189</v>
      </c>
      <c r="Z34" s="46" t="s">
        <v>1189</v>
      </c>
      <c r="AA34" s="46" t="s">
        <v>1189</v>
      </c>
    </row>
    <row r="35" spans="1:27">
      <c r="A35" s="47">
        <v>25</v>
      </c>
      <c r="B35" s="42" t="s">
        <v>292</v>
      </c>
      <c r="C35" s="43" t="s">
        <v>245</v>
      </c>
      <c r="D35" s="43" t="s">
        <v>293</v>
      </c>
      <c r="E35" s="43" t="s">
        <v>293</v>
      </c>
      <c r="F35" s="43" t="s">
        <v>293</v>
      </c>
      <c r="G35" s="43" t="s">
        <v>293</v>
      </c>
      <c r="H35" s="43" t="s">
        <v>293</v>
      </c>
      <c r="I35" s="43" t="s">
        <v>293</v>
      </c>
      <c r="J35" s="43" t="s">
        <v>293</v>
      </c>
      <c r="K35" s="43" t="s">
        <v>293</v>
      </c>
      <c r="L35" s="46" t="s">
        <v>293</v>
      </c>
      <c r="M35" s="46" t="s">
        <v>293</v>
      </c>
      <c r="N35" s="46" t="s">
        <v>293</v>
      </c>
      <c r="O35" s="46" t="s">
        <v>293</v>
      </c>
      <c r="P35" s="46" t="s">
        <v>293</v>
      </c>
      <c r="Q35" s="46" t="s">
        <v>293</v>
      </c>
      <c r="R35" s="46" t="s">
        <v>293</v>
      </c>
      <c r="S35" s="46" t="s">
        <v>293</v>
      </c>
      <c r="T35" s="46" t="s">
        <v>293</v>
      </c>
      <c r="U35" s="46" t="s">
        <v>293</v>
      </c>
      <c r="V35" s="46" t="s">
        <v>293</v>
      </c>
      <c r="W35" s="46" t="s">
        <v>293</v>
      </c>
      <c r="X35" s="46" t="s">
        <v>293</v>
      </c>
      <c r="Y35" s="46" t="s">
        <v>293</v>
      </c>
      <c r="Z35" s="46" t="s">
        <v>293</v>
      </c>
      <c r="AA35" s="46" t="s">
        <v>293</v>
      </c>
    </row>
    <row r="36" spans="1:27">
      <c r="A36" s="47">
        <v>26</v>
      </c>
      <c r="B36" s="42" t="s">
        <v>294</v>
      </c>
      <c r="C36" s="46" t="s">
        <v>245</v>
      </c>
      <c r="D36" s="46" t="s">
        <v>245</v>
      </c>
      <c r="E36" s="46" t="s">
        <v>245</v>
      </c>
      <c r="F36" s="46" t="s">
        <v>245</v>
      </c>
      <c r="G36" s="46" t="s">
        <v>245</v>
      </c>
      <c r="H36" s="46" t="s">
        <v>245</v>
      </c>
      <c r="I36" s="46" t="s">
        <v>245</v>
      </c>
      <c r="J36" s="46" t="s">
        <v>245</v>
      </c>
      <c r="K36" s="46" t="s">
        <v>245</v>
      </c>
      <c r="L36" s="46" t="s">
        <v>245</v>
      </c>
      <c r="M36" s="46" t="s">
        <v>245</v>
      </c>
      <c r="N36" s="46" t="s">
        <v>245</v>
      </c>
      <c r="O36" s="46" t="s">
        <v>245</v>
      </c>
      <c r="P36" s="46" t="s">
        <v>245</v>
      </c>
      <c r="Q36" s="46" t="s">
        <v>245</v>
      </c>
      <c r="R36" s="46" t="s">
        <v>245</v>
      </c>
      <c r="S36" s="46" t="s">
        <v>245</v>
      </c>
      <c r="T36" s="46" t="s">
        <v>245</v>
      </c>
      <c r="U36" s="46" t="s">
        <v>245</v>
      </c>
      <c r="V36" s="46" t="s">
        <v>245</v>
      </c>
      <c r="W36" s="46" t="s">
        <v>245</v>
      </c>
      <c r="X36" s="46" t="s">
        <v>245</v>
      </c>
      <c r="Y36" s="46" t="s">
        <v>245</v>
      </c>
      <c r="Z36" s="46" t="s">
        <v>245</v>
      </c>
      <c r="AA36" s="46" t="s">
        <v>245</v>
      </c>
    </row>
    <row r="37" spans="1:27">
      <c r="A37" s="47">
        <v>27</v>
      </c>
      <c r="B37" s="42" t="s">
        <v>295</v>
      </c>
      <c r="C37" s="43" t="s">
        <v>245</v>
      </c>
      <c r="D37" s="43" t="s">
        <v>282</v>
      </c>
      <c r="E37" s="43" t="s">
        <v>282</v>
      </c>
      <c r="F37" s="43" t="s">
        <v>282</v>
      </c>
      <c r="G37" s="43" t="s">
        <v>282</v>
      </c>
      <c r="H37" s="43" t="s">
        <v>282</v>
      </c>
      <c r="I37" s="43" t="s">
        <v>282</v>
      </c>
      <c r="J37" s="43" t="s">
        <v>282</v>
      </c>
      <c r="K37" s="43" t="s">
        <v>282</v>
      </c>
      <c r="L37" s="46" t="s">
        <v>282</v>
      </c>
      <c r="M37" s="46" t="s">
        <v>282</v>
      </c>
      <c r="N37" s="46" t="s">
        <v>282</v>
      </c>
      <c r="O37" s="46" t="s">
        <v>282</v>
      </c>
      <c r="P37" s="46" t="s">
        <v>282</v>
      </c>
      <c r="Q37" s="46" t="s">
        <v>282</v>
      </c>
      <c r="R37" s="46" t="s">
        <v>282</v>
      </c>
      <c r="S37" s="46" t="s">
        <v>282</v>
      </c>
      <c r="T37" s="46" t="s">
        <v>282</v>
      </c>
      <c r="U37" s="46" t="s">
        <v>282</v>
      </c>
      <c r="V37" s="46" t="s">
        <v>282</v>
      </c>
      <c r="W37" s="46" t="s">
        <v>282</v>
      </c>
      <c r="X37" s="46" t="s">
        <v>282</v>
      </c>
      <c r="Y37" s="46" t="s">
        <v>282</v>
      </c>
      <c r="Z37" s="46" t="s">
        <v>282</v>
      </c>
      <c r="AA37" s="46" t="s">
        <v>282</v>
      </c>
    </row>
    <row r="38" spans="1:27">
      <c r="A38" s="47">
        <v>28</v>
      </c>
      <c r="B38" s="42" t="s">
        <v>296</v>
      </c>
      <c r="C38" s="43" t="s">
        <v>245</v>
      </c>
      <c r="D38" s="43" t="s">
        <v>87</v>
      </c>
      <c r="E38" s="43" t="s">
        <v>87</v>
      </c>
      <c r="F38" s="43" t="s">
        <v>87</v>
      </c>
      <c r="G38" s="43" t="s">
        <v>87</v>
      </c>
      <c r="H38" s="43" t="s">
        <v>87</v>
      </c>
      <c r="I38" s="43" t="s">
        <v>87</v>
      </c>
      <c r="J38" s="43" t="s">
        <v>87</v>
      </c>
      <c r="K38" s="43" t="s">
        <v>87</v>
      </c>
      <c r="L38" s="46" t="s">
        <v>87</v>
      </c>
      <c r="M38" s="46" t="s">
        <v>87</v>
      </c>
      <c r="N38" s="46" t="s">
        <v>87</v>
      </c>
      <c r="O38" s="46" t="s">
        <v>87</v>
      </c>
      <c r="P38" s="46" t="s">
        <v>87</v>
      </c>
      <c r="Q38" s="46" t="s">
        <v>87</v>
      </c>
      <c r="R38" s="46" t="s">
        <v>87</v>
      </c>
      <c r="S38" s="46" t="s">
        <v>87</v>
      </c>
      <c r="T38" s="46" t="s">
        <v>87</v>
      </c>
      <c r="U38" s="46" t="s">
        <v>87</v>
      </c>
      <c r="V38" s="46" t="s">
        <v>87</v>
      </c>
      <c r="W38" s="46" t="s">
        <v>87</v>
      </c>
      <c r="X38" s="46" t="s">
        <v>87</v>
      </c>
      <c r="Y38" s="46" t="s">
        <v>87</v>
      </c>
      <c r="Z38" s="46" t="s">
        <v>87</v>
      </c>
      <c r="AA38" s="46" t="s">
        <v>87</v>
      </c>
    </row>
    <row r="39" spans="1:27">
      <c r="A39" s="47">
        <v>29</v>
      </c>
      <c r="B39" s="42" t="s">
        <v>297</v>
      </c>
      <c r="C39" s="43" t="s">
        <v>245</v>
      </c>
      <c r="D39" s="43" t="s">
        <v>215</v>
      </c>
      <c r="E39" s="43" t="s">
        <v>215</v>
      </c>
      <c r="F39" s="43" t="s">
        <v>215</v>
      </c>
      <c r="G39" s="43" t="s">
        <v>215</v>
      </c>
      <c r="H39" s="43" t="s">
        <v>215</v>
      </c>
      <c r="I39" s="43" t="s">
        <v>215</v>
      </c>
      <c r="J39" s="43" t="s">
        <v>215</v>
      </c>
      <c r="K39" s="43" t="s">
        <v>215</v>
      </c>
      <c r="L39" s="46" t="s">
        <v>215</v>
      </c>
      <c r="M39" s="46" t="s">
        <v>215</v>
      </c>
      <c r="N39" s="46" t="s">
        <v>215</v>
      </c>
      <c r="O39" s="46" t="s">
        <v>215</v>
      </c>
      <c r="P39" s="46" t="s">
        <v>215</v>
      </c>
      <c r="Q39" s="46" t="s">
        <v>215</v>
      </c>
      <c r="R39" s="46" t="s">
        <v>215</v>
      </c>
      <c r="S39" s="46" t="s">
        <v>215</v>
      </c>
      <c r="T39" s="46" t="s">
        <v>215</v>
      </c>
      <c r="U39" s="46" t="s">
        <v>215</v>
      </c>
      <c r="V39" s="46" t="s">
        <v>215</v>
      </c>
      <c r="W39" s="46" t="s">
        <v>215</v>
      </c>
      <c r="X39" s="46" t="s">
        <v>215</v>
      </c>
      <c r="Y39" s="46" t="s">
        <v>215</v>
      </c>
      <c r="Z39" s="46" t="s">
        <v>215</v>
      </c>
      <c r="AA39" s="46" t="s">
        <v>215</v>
      </c>
    </row>
    <row r="40" spans="1:27">
      <c r="A40" s="47">
        <v>30</v>
      </c>
      <c r="B40" s="42" t="s">
        <v>298</v>
      </c>
      <c r="C40" s="46" t="s">
        <v>278</v>
      </c>
      <c r="D40" s="46" t="s">
        <v>262</v>
      </c>
      <c r="E40" s="46" t="s">
        <v>262</v>
      </c>
      <c r="F40" s="46" t="s">
        <v>262</v>
      </c>
      <c r="G40" s="46" t="s">
        <v>262</v>
      </c>
      <c r="H40" s="46" t="s">
        <v>262</v>
      </c>
      <c r="I40" s="46" t="s">
        <v>262</v>
      </c>
      <c r="J40" s="46" t="s">
        <v>262</v>
      </c>
      <c r="K40" s="46" t="s">
        <v>262</v>
      </c>
      <c r="L40" s="46" t="s">
        <v>262</v>
      </c>
      <c r="M40" s="46" t="s">
        <v>262</v>
      </c>
      <c r="N40" s="46" t="s">
        <v>262</v>
      </c>
      <c r="O40" s="46" t="s">
        <v>262</v>
      </c>
      <c r="P40" s="46" t="s">
        <v>262</v>
      </c>
      <c r="Q40" s="46" t="s">
        <v>262</v>
      </c>
      <c r="R40" s="46" t="s">
        <v>262</v>
      </c>
      <c r="S40" s="46" t="s">
        <v>262</v>
      </c>
      <c r="T40" s="46" t="s">
        <v>262</v>
      </c>
      <c r="U40" s="46" t="s">
        <v>262</v>
      </c>
      <c r="V40" s="46" t="s">
        <v>262</v>
      </c>
      <c r="W40" s="46" t="s">
        <v>262</v>
      </c>
      <c r="X40" s="46" t="s">
        <v>262</v>
      </c>
      <c r="Y40" s="46" t="s">
        <v>262</v>
      </c>
      <c r="Z40" s="46" t="s">
        <v>262</v>
      </c>
      <c r="AA40" s="46" t="s">
        <v>262</v>
      </c>
    </row>
    <row r="41" spans="1:27" ht="134.4">
      <c r="A41" s="47">
        <v>31</v>
      </c>
      <c r="B41" s="42" t="s">
        <v>299</v>
      </c>
      <c r="C41" s="46" t="s">
        <v>245</v>
      </c>
      <c r="D41" s="46" t="s">
        <v>1190</v>
      </c>
      <c r="E41" s="46" t="s">
        <v>1190</v>
      </c>
      <c r="F41" s="46" t="s">
        <v>1190</v>
      </c>
      <c r="G41" s="46" t="s">
        <v>1190</v>
      </c>
      <c r="H41" s="46" t="s">
        <v>1190</v>
      </c>
      <c r="I41" s="46" t="s">
        <v>1190</v>
      </c>
      <c r="J41" s="46" t="s">
        <v>1190</v>
      </c>
      <c r="K41" s="46" t="s">
        <v>1190</v>
      </c>
      <c r="L41" s="46" t="s">
        <v>1191</v>
      </c>
      <c r="M41" s="46" t="s">
        <v>1191</v>
      </c>
      <c r="N41" s="46" t="s">
        <v>1191</v>
      </c>
      <c r="O41" s="46" t="s">
        <v>1191</v>
      </c>
      <c r="P41" s="46" t="s">
        <v>1191</v>
      </c>
      <c r="Q41" s="46" t="s">
        <v>1191</v>
      </c>
      <c r="R41" s="46" t="s">
        <v>1192</v>
      </c>
      <c r="S41" s="46" t="s">
        <v>1192</v>
      </c>
      <c r="T41" s="46" t="s">
        <v>1192</v>
      </c>
      <c r="U41" s="46" t="s">
        <v>1192</v>
      </c>
      <c r="V41" s="46" t="s">
        <v>1192</v>
      </c>
      <c r="W41" s="46" t="s">
        <v>1192</v>
      </c>
      <c r="X41" s="46" t="s">
        <v>1192</v>
      </c>
      <c r="Y41" s="46" t="s">
        <v>1192</v>
      </c>
      <c r="Z41" s="46" t="s">
        <v>1192</v>
      </c>
      <c r="AA41" s="46" t="s">
        <v>1192</v>
      </c>
    </row>
    <row r="42" spans="1:27">
      <c r="A42" s="47">
        <v>32</v>
      </c>
      <c r="B42" s="42" t="s">
        <v>300</v>
      </c>
      <c r="C42" s="43" t="s">
        <v>245</v>
      </c>
      <c r="D42" s="43" t="s">
        <v>293</v>
      </c>
      <c r="E42" s="43" t="s">
        <v>293</v>
      </c>
      <c r="F42" s="43" t="s">
        <v>293</v>
      </c>
      <c r="G42" s="43" t="s">
        <v>293</v>
      </c>
      <c r="H42" s="43" t="s">
        <v>293</v>
      </c>
      <c r="I42" s="43" t="s">
        <v>293</v>
      </c>
      <c r="J42" s="43" t="s">
        <v>293</v>
      </c>
      <c r="K42" s="43" t="s">
        <v>293</v>
      </c>
      <c r="L42" s="46" t="s">
        <v>293</v>
      </c>
      <c r="M42" s="46" t="s">
        <v>293</v>
      </c>
      <c r="N42" s="46" t="s">
        <v>293</v>
      </c>
      <c r="O42" s="46" t="s">
        <v>293</v>
      </c>
      <c r="P42" s="46" t="s">
        <v>293</v>
      </c>
      <c r="Q42" s="46" t="s">
        <v>293</v>
      </c>
      <c r="R42" s="46" t="s">
        <v>293</v>
      </c>
      <c r="S42" s="46" t="s">
        <v>293</v>
      </c>
      <c r="T42" s="46" t="s">
        <v>293</v>
      </c>
      <c r="U42" s="46" t="s">
        <v>293</v>
      </c>
      <c r="V42" s="46" t="s">
        <v>293</v>
      </c>
      <c r="W42" s="46" t="s">
        <v>293</v>
      </c>
      <c r="X42" s="46" t="s">
        <v>293</v>
      </c>
      <c r="Y42" s="46" t="s">
        <v>293</v>
      </c>
      <c r="Z42" s="46" t="s">
        <v>293</v>
      </c>
      <c r="AA42" s="46" t="s">
        <v>293</v>
      </c>
    </row>
    <row r="43" spans="1:27">
      <c r="A43" s="47">
        <v>33</v>
      </c>
      <c r="B43" s="42" t="s">
        <v>301</v>
      </c>
      <c r="C43" s="43" t="s">
        <v>245</v>
      </c>
      <c r="D43" s="43" t="s">
        <v>302</v>
      </c>
      <c r="E43" s="43" t="s">
        <v>302</v>
      </c>
      <c r="F43" s="43" t="s">
        <v>302</v>
      </c>
      <c r="G43" s="43" t="s">
        <v>302</v>
      </c>
      <c r="H43" s="43" t="s">
        <v>302</v>
      </c>
      <c r="I43" s="43" t="s">
        <v>302</v>
      </c>
      <c r="J43" s="43" t="s">
        <v>302</v>
      </c>
      <c r="K43" s="43" t="s">
        <v>302</v>
      </c>
      <c r="L43" s="46" t="s">
        <v>1193</v>
      </c>
      <c r="M43" s="46" t="s">
        <v>1193</v>
      </c>
      <c r="N43" s="46" t="s">
        <v>1193</v>
      </c>
      <c r="O43" s="46" t="s">
        <v>1193</v>
      </c>
      <c r="P43" s="46" t="s">
        <v>1193</v>
      </c>
      <c r="Q43" s="46" t="s">
        <v>1193</v>
      </c>
      <c r="R43" s="46" t="s">
        <v>1193</v>
      </c>
      <c r="S43" s="46" t="s">
        <v>1193</v>
      </c>
      <c r="T43" s="46" t="s">
        <v>1193</v>
      </c>
      <c r="U43" s="46" t="s">
        <v>1193</v>
      </c>
      <c r="V43" s="46" t="s">
        <v>1193</v>
      </c>
      <c r="W43" s="46" t="s">
        <v>1193</v>
      </c>
      <c r="X43" s="46" t="s">
        <v>1193</v>
      </c>
      <c r="Y43" s="46" t="s">
        <v>1193</v>
      </c>
      <c r="Z43" s="46" t="s">
        <v>1193</v>
      </c>
      <c r="AA43" s="46" t="s">
        <v>1193</v>
      </c>
    </row>
    <row r="44" spans="1:27" ht="38.4">
      <c r="A44" s="47">
        <v>34</v>
      </c>
      <c r="B44" s="42" t="s">
        <v>303</v>
      </c>
      <c r="C44" s="46" t="s">
        <v>245</v>
      </c>
      <c r="D44" s="46" t="s">
        <v>1194</v>
      </c>
      <c r="E44" s="46" t="s">
        <v>1194</v>
      </c>
      <c r="F44" s="46" t="s">
        <v>1194</v>
      </c>
      <c r="G44" s="46" t="s">
        <v>1194</v>
      </c>
      <c r="H44" s="46" t="s">
        <v>1194</v>
      </c>
      <c r="I44" s="46" t="s">
        <v>1194</v>
      </c>
      <c r="J44" s="46" t="s">
        <v>1194</v>
      </c>
      <c r="K44" s="46" t="s">
        <v>1194</v>
      </c>
      <c r="L44" s="46" t="s">
        <v>245</v>
      </c>
      <c r="M44" s="46" t="s">
        <v>245</v>
      </c>
      <c r="N44" s="46" t="s">
        <v>245</v>
      </c>
      <c r="O44" s="46" t="s">
        <v>245</v>
      </c>
      <c r="P44" s="46" t="s">
        <v>245</v>
      </c>
      <c r="Q44" s="46" t="s">
        <v>245</v>
      </c>
      <c r="R44" s="46" t="s">
        <v>245</v>
      </c>
      <c r="S44" s="46" t="s">
        <v>245</v>
      </c>
      <c r="T44" s="46" t="s">
        <v>245</v>
      </c>
      <c r="U44" s="46" t="s">
        <v>245</v>
      </c>
      <c r="V44" s="46" t="s">
        <v>245</v>
      </c>
      <c r="W44" s="46" t="s">
        <v>245</v>
      </c>
      <c r="X44" s="46" t="s">
        <v>245</v>
      </c>
      <c r="Y44" s="46" t="s">
        <v>245</v>
      </c>
      <c r="Z44" s="46" t="s">
        <v>245</v>
      </c>
      <c r="AA44" s="46" t="s">
        <v>245</v>
      </c>
    </row>
    <row r="45" spans="1:27">
      <c r="A45" s="47" t="s">
        <v>1195</v>
      </c>
      <c r="B45" s="42" t="s">
        <v>1196</v>
      </c>
      <c r="C45" s="46" t="s">
        <v>245</v>
      </c>
      <c r="D45" s="46" t="s">
        <v>245</v>
      </c>
      <c r="E45" s="46" t="s">
        <v>245</v>
      </c>
      <c r="F45" s="46" t="s">
        <v>245</v>
      </c>
      <c r="G45" s="46" t="s">
        <v>245</v>
      </c>
      <c r="H45" s="46" t="s">
        <v>245</v>
      </c>
      <c r="I45" s="46" t="s">
        <v>245</v>
      </c>
      <c r="J45" s="46" t="s">
        <v>245</v>
      </c>
      <c r="K45" s="46" t="s">
        <v>245</v>
      </c>
      <c r="L45" s="46" t="s">
        <v>245</v>
      </c>
      <c r="M45" s="46" t="s">
        <v>245</v>
      </c>
      <c r="N45" s="46" t="s">
        <v>245</v>
      </c>
      <c r="O45" s="46" t="s">
        <v>245</v>
      </c>
      <c r="P45" s="46" t="s">
        <v>245</v>
      </c>
      <c r="Q45" s="46" t="s">
        <v>245</v>
      </c>
      <c r="R45" s="46" t="s">
        <v>1197</v>
      </c>
      <c r="S45" s="46" t="s">
        <v>1197</v>
      </c>
      <c r="T45" s="46" t="s">
        <v>1197</v>
      </c>
      <c r="U45" s="46" t="s">
        <v>1197</v>
      </c>
      <c r="V45" s="46" t="s">
        <v>1197</v>
      </c>
      <c r="W45" s="46" t="s">
        <v>1197</v>
      </c>
      <c r="X45" s="46" t="s">
        <v>1197</v>
      </c>
      <c r="Y45" s="46" t="s">
        <v>1197</v>
      </c>
      <c r="Z45" s="46" t="s">
        <v>1197</v>
      </c>
      <c r="AA45" s="46" t="s">
        <v>1197</v>
      </c>
    </row>
    <row r="46" spans="1:27">
      <c r="A46" s="47" t="s">
        <v>1198</v>
      </c>
      <c r="B46" s="42" t="s">
        <v>1199</v>
      </c>
      <c r="C46" s="46">
        <v>1</v>
      </c>
      <c r="D46" s="46">
        <v>2</v>
      </c>
      <c r="E46" s="46">
        <v>2</v>
      </c>
      <c r="F46" s="46">
        <v>2</v>
      </c>
      <c r="G46" s="46">
        <v>2</v>
      </c>
      <c r="H46" s="46">
        <v>2</v>
      </c>
      <c r="I46" s="46">
        <v>2</v>
      </c>
      <c r="J46" s="46">
        <v>2</v>
      </c>
      <c r="K46" s="46">
        <v>2</v>
      </c>
      <c r="L46" s="46">
        <v>3</v>
      </c>
      <c r="M46" s="46">
        <v>3</v>
      </c>
      <c r="N46" s="46">
        <v>3</v>
      </c>
      <c r="O46" s="46">
        <v>3</v>
      </c>
      <c r="P46" s="46">
        <v>3</v>
      </c>
      <c r="Q46" s="46">
        <v>3</v>
      </c>
      <c r="R46" s="46">
        <v>4</v>
      </c>
      <c r="S46" s="46">
        <v>4</v>
      </c>
      <c r="T46" s="46">
        <v>4</v>
      </c>
      <c r="U46" s="46">
        <v>4</v>
      </c>
      <c r="V46" s="46">
        <v>4</v>
      </c>
      <c r="W46" s="46">
        <v>4</v>
      </c>
      <c r="X46" s="46">
        <v>4</v>
      </c>
      <c r="Y46" s="46">
        <v>4</v>
      </c>
      <c r="Z46" s="46">
        <v>4</v>
      </c>
      <c r="AA46" s="46">
        <v>4</v>
      </c>
    </row>
    <row r="47" spans="1:27" ht="28.8">
      <c r="A47" s="47">
        <v>35</v>
      </c>
      <c r="B47" s="42" t="s">
        <v>304</v>
      </c>
      <c r="C47" s="43" t="s">
        <v>232</v>
      </c>
      <c r="D47" s="43" t="s">
        <v>233</v>
      </c>
      <c r="E47" s="43" t="s">
        <v>233</v>
      </c>
      <c r="F47" s="43" t="s">
        <v>233</v>
      </c>
      <c r="G47" s="43" t="s">
        <v>233</v>
      </c>
      <c r="H47" s="43" t="s">
        <v>233</v>
      </c>
      <c r="I47" s="43" t="s">
        <v>233</v>
      </c>
      <c r="J47" s="43" t="s">
        <v>233</v>
      </c>
      <c r="K47" s="43" t="s">
        <v>233</v>
      </c>
      <c r="L47" s="43" t="s">
        <v>1133</v>
      </c>
      <c r="M47" s="43" t="s">
        <v>1133</v>
      </c>
      <c r="N47" s="43" t="s">
        <v>1133</v>
      </c>
      <c r="O47" s="43" t="s">
        <v>1133</v>
      </c>
      <c r="P47" s="43" t="s">
        <v>1133</v>
      </c>
      <c r="Q47" s="43" t="s">
        <v>1133</v>
      </c>
      <c r="R47" s="46" t="s">
        <v>1200</v>
      </c>
      <c r="S47" s="46" t="s">
        <v>1200</v>
      </c>
      <c r="T47" s="46" t="s">
        <v>1200</v>
      </c>
      <c r="U47" s="46" t="s">
        <v>1200</v>
      </c>
      <c r="V47" s="46" t="s">
        <v>1200</v>
      </c>
      <c r="W47" s="46" t="s">
        <v>1200</v>
      </c>
      <c r="X47" s="46" t="s">
        <v>1200</v>
      </c>
      <c r="Y47" s="46" t="s">
        <v>1200</v>
      </c>
      <c r="Z47" s="46" t="s">
        <v>1200</v>
      </c>
      <c r="AA47" s="46" t="s">
        <v>1200</v>
      </c>
    </row>
    <row r="48" spans="1:27">
      <c r="A48" s="47">
        <v>36</v>
      </c>
      <c r="B48" s="42" t="s">
        <v>305</v>
      </c>
      <c r="C48" s="43" t="s">
        <v>278</v>
      </c>
      <c r="D48" s="43" t="s">
        <v>278</v>
      </c>
      <c r="E48" s="43" t="s">
        <v>278</v>
      </c>
      <c r="F48" s="43" t="s">
        <v>278</v>
      </c>
      <c r="G48" s="43" t="s">
        <v>278</v>
      </c>
      <c r="H48" s="43" t="s">
        <v>278</v>
      </c>
      <c r="I48" s="43" t="s">
        <v>278</v>
      </c>
      <c r="J48" s="43" t="s">
        <v>278</v>
      </c>
      <c r="K48" s="43" t="s">
        <v>278</v>
      </c>
      <c r="L48" s="43" t="s">
        <v>278</v>
      </c>
      <c r="M48" s="43" t="s">
        <v>278</v>
      </c>
      <c r="N48" s="43" t="s">
        <v>278</v>
      </c>
      <c r="O48" s="43" t="s">
        <v>278</v>
      </c>
      <c r="P48" s="43" t="s">
        <v>278</v>
      </c>
      <c r="Q48" s="43" t="s">
        <v>278</v>
      </c>
      <c r="R48" s="43" t="s">
        <v>278</v>
      </c>
      <c r="S48" s="43" t="s">
        <v>278</v>
      </c>
      <c r="T48" s="43" t="s">
        <v>278</v>
      </c>
      <c r="U48" s="43" t="s">
        <v>278</v>
      </c>
      <c r="V48" s="43" t="s">
        <v>278</v>
      </c>
      <c r="W48" s="43" t="s">
        <v>278</v>
      </c>
      <c r="X48" s="43" t="s">
        <v>278</v>
      </c>
      <c r="Y48" s="43" t="s">
        <v>278</v>
      </c>
      <c r="Z48" s="43" t="s">
        <v>278</v>
      </c>
      <c r="AA48" s="43" t="s">
        <v>278</v>
      </c>
    </row>
    <row r="49" spans="1:27">
      <c r="A49" s="47">
        <v>37</v>
      </c>
      <c r="B49" s="42" t="s">
        <v>306</v>
      </c>
      <c r="C49" s="46" t="s">
        <v>245</v>
      </c>
      <c r="D49" s="46" t="s">
        <v>245</v>
      </c>
      <c r="E49" s="46" t="s">
        <v>245</v>
      </c>
      <c r="F49" s="46" t="s">
        <v>245</v>
      </c>
      <c r="G49" s="46" t="s">
        <v>245</v>
      </c>
      <c r="H49" s="46" t="s">
        <v>245</v>
      </c>
      <c r="I49" s="46" t="s">
        <v>245</v>
      </c>
      <c r="J49" s="46" t="s">
        <v>245</v>
      </c>
      <c r="K49" s="46" t="s">
        <v>245</v>
      </c>
      <c r="L49" s="46" t="s">
        <v>245</v>
      </c>
      <c r="M49" s="46" t="s">
        <v>245</v>
      </c>
      <c r="N49" s="46" t="s">
        <v>245</v>
      </c>
      <c r="O49" s="46" t="s">
        <v>245</v>
      </c>
      <c r="P49" s="46" t="s">
        <v>245</v>
      </c>
      <c r="Q49" s="46" t="s">
        <v>245</v>
      </c>
      <c r="R49" s="46" t="s">
        <v>245</v>
      </c>
      <c r="S49" s="46" t="s">
        <v>245</v>
      </c>
      <c r="T49" s="46" t="s">
        <v>245</v>
      </c>
      <c r="U49" s="46" t="s">
        <v>245</v>
      </c>
      <c r="V49" s="46" t="s">
        <v>245</v>
      </c>
      <c r="W49" s="46" t="s">
        <v>245</v>
      </c>
      <c r="X49" s="46" t="s">
        <v>245</v>
      </c>
      <c r="Y49" s="46" t="s">
        <v>245</v>
      </c>
      <c r="Z49" s="46" t="s">
        <v>245</v>
      </c>
      <c r="AA49" s="46" t="s">
        <v>245</v>
      </c>
    </row>
    <row r="50" spans="1:27" ht="38.4">
      <c r="A50" s="47" t="s">
        <v>1201</v>
      </c>
      <c r="B50" s="42" t="s">
        <v>1202</v>
      </c>
      <c r="C50" s="411" t="s">
        <v>1204</v>
      </c>
      <c r="D50" s="411" t="s">
        <v>1203</v>
      </c>
      <c r="E50" s="411" t="s">
        <v>1203</v>
      </c>
      <c r="F50" s="411" t="s">
        <v>1203</v>
      </c>
      <c r="G50" s="411" t="s">
        <v>1203</v>
      </c>
      <c r="H50" s="411" t="s">
        <v>1203</v>
      </c>
      <c r="I50" s="411" t="s">
        <v>1203</v>
      </c>
      <c r="J50" s="411" t="s">
        <v>1203</v>
      </c>
      <c r="K50" s="411" t="s">
        <v>1203</v>
      </c>
      <c r="L50" s="411" t="s">
        <v>1203</v>
      </c>
      <c r="M50" s="411" t="s">
        <v>1203</v>
      </c>
      <c r="N50" s="411" t="s">
        <v>1203</v>
      </c>
      <c r="O50" s="411" t="s">
        <v>1203</v>
      </c>
      <c r="P50" s="411" t="s">
        <v>1203</v>
      </c>
      <c r="Q50" s="411" t="s">
        <v>1203</v>
      </c>
      <c r="R50" s="411" t="s">
        <v>1203</v>
      </c>
      <c r="S50" s="411" t="s">
        <v>1203</v>
      </c>
      <c r="T50" s="411" t="s">
        <v>1203</v>
      </c>
      <c r="U50" s="411" t="s">
        <v>1203</v>
      </c>
      <c r="V50" s="411" t="s">
        <v>1203</v>
      </c>
      <c r="W50" s="411" t="s">
        <v>1203</v>
      </c>
      <c r="X50" s="411" t="s">
        <v>1203</v>
      </c>
      <c r="Y50" s="411" t="s">
        <v>1203</v>
      </c>
      <c r="Z50" s="411" t="s">
        <v>1203</v>
      </c>
      <c r="AA50" s="411" t="s">
        <v>1203</v>
      </c>
    </row>
    <row r="51" spans="1:27">
      <c r="I51" s="26"/>
    </row>
    <row r="52" spans="1:27">
      <c r="I52" s="26"/>
    </row>
  </sheetData>
  <phoneticPr fontId="18" type="noConversion"/>
  <hyperlinks>
    <hyperlink ref="Y50" r:id="rId1" xr:uid="{3CFC75EF-5270-4002-9757-336DFB12F19F}"/>
    <hyperlink ref="D50:X50" r:id="rId2" display="https://www.sor.no/felles/om-sparebanken-sor/investor/obligasjonslan/" xr:uid="{722D843B-A1C8-4B1F-985A-1C5ECD6137E4}"/>
    <hyperlink ref="C50" r:id="rId3" xr:uid="{77650930-8CD2-4ED5-BCB4-F9706BDC6933}"/>
    <hyperlink ref="I50" r:id="rId4" xr:uid="{93BECB1C-19D2-4D43-B8BA-0CFE8C52FD8F}"/>
    <hyperlink ref="J50" r:id="rId5" xr:uid="{4336E3B8-895E-48E7-BCD9-9EF70C25B9F9}"/>
    <hyperlink ref="K50" r:id="rId6" xr:uid="{0B236EB3-606C-44EB-A625-62C27705E40E}"/>
    <hyperlink ref="P50" r:id="rId7" xr:uid="{6E13EBEF-F023-4DBA-BEC1-17B7603F9045}"/>
    <hyperlink ref="Q50" r:id="rId8" xr:uid="{D2219977-59CC-45A5-A3B8-9785C320DA25}"/>
    <hyperlink ref="Z50:AA50" r:id="rId9" display="https://www.sor.no/felles/om-sparebanken-sor/investor/obligasjonslan/" xr:uid="{1AE97ACB-888A-46A9-97C7-3A7163AF11F9}"/>
  </hyperlinks>
  <pageMargins left="0.7" right="0.7" top="0.75" bottom="0.75" header="0.3" footer="0.3"/>
  <drawing r:id="rId1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EE8BF-222B-4718-A36C-990F6D57327E}">
  <dimension ref="A1:O21"/>
  <sheetViews>
    <sheetView showGridLines="0" workbookViewId="0">
      <selection activeCell="D24" sqref="D24"/>
    </sheetView>
  </sheetViews>
  <sheetFormatPr baseColWidth="10" defaultColWidth="11.44140625" defaultRowHeight="14.4"/>
  <cols>
    <col min="1" max="1" width="7.6640625" customWidth="1"/>
    <col min="2" max="2" width="16.6640625" customWidth="1"/>
    <col min="3" max="3" width="20" bestFit="1" customWidth="1"/>
    <col min="4" max="4" width="13.5546875" customWidth="1"/>
    <col min="5" max="6" width="11.6640625" bestFit="1" customWidth="1"/>
    <col min="7" max="7" width="14.44140625" customWidth="1"/>
    <col min="8" max="8" width="17.5546875" customWidth="1"/>
    <col min="9" max="9" width="16.5546875" customWidth="1"/>
    <col min="10" max="10" width="11.6640625" bestFit="1" customWidth="1"/>
    <col min="11" max="11" width="14.33203125" customWidth="1"/>
    <col min="12" max="12" width="14.44140625" customWidth="1"/>
    <col min="13" max="13" width="16.109375" customWidth="1"/>
    <col min="14" max="15" width="13.88671875" customWidth="1"/>
  </cols>
  <sheetData>
    <row r="1" spans="1:15" ht="25.8">
      <c r="A1" s="133" t="s">
        <v>209</v>
      </c>
      <c r="B1" s="72"/>
      <c r="C1" s="72"/>
      <c r="D1" s="72"/>
      <c r="E1" s="72"/>
      <c r="F1" s="72"/>
      <c r="G1" s="72"/>
      <c r="H1" s="72"/>
      <c r="I1" s="72"/>
      <c r="J1" s="72"/>
      <c r="K1" s="72"/>
      <c r="L1" s="72"/>
      <c r="M1" s="72"/>
      <c r="N1" s="72"/>
      <c r="O1" s="72"/>
    </row>
    <row r="4" spans="1:15" ht="14.4" customHeight="1">
      <c r="A4" s="434" t="s">
        <v>383</v>
      </c>
      <c r="B4" s="435"/>
      <c r="C4" s="12" t="s">
        <v>116</v>
      </c>
      <c r="D4" s="12" t="s">
        <v>117</v>
      </c>
      <c r="E4" s="12" t="s">
        <v>118</v>
      </c>
      <c r="F4" s="12" t="s">
        <v>119</v>
      </c>
      <c r="G4" s="12" t="s">
        <v>120</v>
      </c>
      <c r="H4" s="12" t="s">
        <v>121</v>
      </c>
      <c r="I4" s="12" t="s">
        <v>111</v>
      </c>
      <c r="J4" s="12" t="s">
        <v>122</v>
      </c>
      <c r="K4" s="12" t="s">
        <v>123</v>
      </c>
      <c r="L4" s="12" t="s">
        <v>124</v>
      </c>
      <c r="M4" s="12" t="s">
        <v>125</v>
      </c>
      <c r="N4" s="12" t="s">
        <v>126</v>
      </c>
      <c r="O4" s="12" t="s">
        <v>127</v>
      </c>
    </row>
    <row r="5" spans="1:15">
      <c r="A5" s="436"/>
      <c r="B5" s="437"/>
      <c r="C5" s="462" t="s">
        <v>128</v>
      </c>
      <c r="D5" s="463"/>
      <c r="E5" s="462" t="s">
        <v>129</v>
      </c>
      <c r="F5" s="463"/>
      <c r="G5" s="459" t="s">
        <v>130</v>
      </c>
      <c r="H5" s="459" t="s">
        <v>131</v>
      </c>
      <c r="I5" s="462" t="s">
        <v>132</v>
      </c>
      <c r="J5" s="466"/>
      <c r="K5" s="466"/>
      <c r="L5" s="463"/>
      <c r="M5" s="459" t="s">
        <v>133</v>
      </c>
      <c r="N5" s="459" t="s">
        <v>134</v>
      </c>
      <c r="O5" s="459" t="s">
        <v>135</v>
      </c>
    </row>
    <row r="6" spans="1:15">
      <c r="A6" s="438"/>
      <c r="B6" s="439"/>
      <c r="C6" s="464"/>
      <c r="D6" s="465"/>
      <c r="E6" s="464"/>
      <c r="F6" s="465"/>
      <c r="G6" s="460"/>
      <c r="H6" s="460"/>
      <c r="I6" s="464"/>
      <c r="J6" s="467"/>
      <c r="K6" s="467"/>
      <c r="L6" s="468"/>
      <c r="M6" s="460"/>
      <c r="N6" s="460"/>
      <c r="O6" s="460"/>
    </row>
    <row r="7" spans="1:15" ht="86.4">
      <c r="A7" s="129"/>
      <c r="B7" s="66"/>
      <c r="C7" s="12" t="s">
        <v>136</v>
      </c>
      <c r="D7" s="12" t="s">
        <v>137</v>
      </c>
      <c r="E7" s="12" t="s">
        <v>138</v>
      </c>
      <c r="F7" s="12" t="s">
        <v>139</v>
      </c>
      <c r="G7" s="461"/>
      <c r="H7" s="461"/>
      <c r="I7" s="79" t="s">
        <v>140</v>
      </c>
      <c r="J7" s="79" t="s">
        <v>129</v>
      </c>
      <c r="K7" s="79" t="s">
        <v>141</v>
      </c>
      <c r="L7" s="80" t="s">
        <v>142</v>
      </c>
      <c r="M7" s="461"/>
      <c r="N7" s="461"/>
      <c r="O7" s="461"/>
    </row>
    <row r="8" spans="1:15" ht="28.8">
      <c r="A8" s="81" t="s">
        <v>143</v>
      </c>
      <c r="B8" s="143" t="s">
        <v>144</v>
      </c>
      <c r="C8" s="144"/>
      <c r="D8" s="144"/>
      <c r="E8" s="144"/>
      <c r="F8" s="144"/>
      <c r="G8" s="144"/>
      <c r="H8" s="144"/>
      <c r="I8" s="144"/>
      <c r="J8" s="144"/>
      <c r="K8" s="144"/>
      <c r="L8" s="144"/>
      <c r="M8" s="144"/>
      <c r="N8" s="145"/>
      <c r="O8" s="145"/>
    </row>
    <row r="9" spans="1:15">
      <c r="A9" s="52">
        <v>1</v>
      </c>
      <c r="B9" s="82" t="s">
        <v>347</v>
      </c>
      <c r="C9" s="91">
        <v>165529.53051862499</v>
      </c>
      <c r="D9" s="92">
        <v>0</v>
      </c>
      <c r="E9" s="92">
        <v>0</v>
      </c>
      <c r="F9" s="92">
        <v>0</v>
      </c>
      <c r="G9" s="92">
        <v>0</v>
      </c>
      <c r="H9" s="93">
        <f t="shared" ref="H9:H20" si="0">(C9+D9+E9+F9+G9)</f>
        <v>165529.53051862499</v>
      </c>
      <c r="I9" s="94">
        <v>5995.6240741000001</v>
      </c>
      <c r="J9" s="92">
        <v>0</v>
      </c>
      <c r="K9" s="92">
        <v>0</v>
      </c>
      <c r="L9" s="94">
        <v>5995.6240741000001</v>
      </c>
      <c r="M9" s="95">
        <f t="shared" ref="M9:M20" si="1">L9*12.5</f>
        <v>74945.300926249998</v>
      </c>
      <c r="N9" s="96">
        <v>0.98554557310000002</v>
      </c>
      <c r="O9" s="96">
        <v>2.5000000000000001E-2</v>
      </c>
    </row>
    <row r="10" spans="1:15">
      <c r="A10" s="52">
        <v>2</v>
      </c>
      <c r="B10" s="82" t="s">
        <v>1218</v>
      </c>
      <c r="C10" s="91">
        <v>1200.1139366</v>
      </c>
      <c r="D10" s="92">
        <v>0</v>
      </c>
      <c r="E10" s="92">
        <v>0</v>
      </c>
      <c r="F10" s="92">
        <v>0</v>
      </c>
      <c r="G10" s="92">
        <v>0</v>
      </c>
      <c r="H10" s="93">
        <f>(C10+D10+E10+F10+G10)</f>
        <v>1200.1139366</v>
      </c>
      <c r="I10" s="94">
        <v>13.471336318000001</v>
      </c>
      <c r="J10" s="92">
        <v>0</v>
      </c>
      <c r="K10" s="92">
        <v>0</v>
      </c>
      <c r="L10" s="94">
        <v>13.471336318000001</v>
      </c>
      <c r="M10" s="95">
        <f>L10*12.5</f>
        <v>168.39170397500001</v>
      </c>
      <c r="N10" s="96">
        <v>2.2143842999999999E-3</v>
      </c>
      <c r="O10" s="96">
        <v>0.01</v>
      </c>
    </row>
    <row r="11" spans="1:15">
      <c r="A11" s="52">
        <v>3</v>
      </c>
      <c r="B11" s="82" t="s">
        <v>1216</v>
      </c>
      <c r="C11" s="91">
        <v>642.82773739000004</v>
      </c>
      <c r="D11" s="92">
        <v>0</v>
      </c>
      <c r="E11" s="92">
        <v>0</v>
      </c>
      <c r="F11" s="92">
        <v>0</v>
      </c>
      <c r="G11" s="92">
        <v>0</v>
      </c>
      <c r="H11" s="93">
        <f t="shared" si="0"/>
        <v>642.82773739000004</v>
      </c>
      <c r="I11" s="94">
        <v>12.593599236999999</v>
      </c>
      <c r="J11" s="92">
        <v>0</v>
      </c>
      <c r="K11" s="92">
        <v>0</v>
      </c>
      <c r="L11" s="94">
        <v>12.593599236999999</v>
      </c>
      <c r="M11" s="95">
        <f t="shared" si="1"/>
        <v>157.41999046249998</v>
      </c>
      <c r="N11" s="96">
        <v>2.0701041000000002E-3</v>
      </c>
      <c r="O11" s="96">
        <v>0.01</v>
      </c>
    </row>
    <row r="12" spans="1:15">
      <c r="A12" s="52">
        <v>4</v>
      </c>
      <c r="B12" s="82" t="s">
        <v>1219</v>
      </c>
      <c r="C12" s="91">
        <v>394.21971825999998</v>
      </c>
      <c r="D12" s="92">
        <v>0</v>
      </c>
      <c r="E12" s="92">
        <v>0</v>
      </c>
      <c r="F12" s="92">
        <v>0</v>
      </c>
      <c r="G12" s="92">
        <v>0</v>
      </c>
      <c r="H12" s="93">
        <f>(C12+D12+E12+F12+G12)</f>
        <v>394.21971825999998</v>
      </c>
      <c r="I12" s="94">
        <v>11.743372733999999</v>
      </c>
      <c r="J12" s="92">
        <v>0</v>
      </c>
      <c r="K12" s="92">
        <v>0</v>
      </c>
      <c r="L12" s="94">
        <v>11.743372733999999</v>
      </c>
      <c r="M12" s="95">
        <f>L12*12.5</f>
        <v>146.79215917499999</v>
      </c>
      <c r="N12" s="96">
        <v>1.9303460000000001E-3</v>
      </c>
      <c r="O12" s="96">
        <v>0</v>
      </c>
    </row>
    <row r="13" spans="1:15">
      <c r="A13" s="52">
        <v>5</v>
      </c>
      <c r="B13" s="82" t="s">
        <v>1220</v>
      </c>
      <c r="C13" s="91">
        <v>224.53643912999999</v>
      </c>
      <c r="D13" s="92">
        <v>0</v>
      </c>
      <c r="E13" s="92">
        <v>0</v>
      </c>
      <c r="F13" s="92">
        <v>0</v>
      </c>
      <c r="G13" s="92">
        <v>0</v>
      </c>
      <c r="H13" s="93">
        <f>(C13+D13+E13+F13+G13)</f>
        <v>224.53643912999999</v>
      </c>
      <c r="I13" s="94">
        <v>6.9167730358999995</v>
      </c>
      <c r="J13" s="92">
        <v>0</v>
      </c>
      <c r="K13" s="92">
        <v>0</v>
      </c>
      <c r="L13" s="94">
        <v>6.9167730358999995</v>
      </c>
      <c r="M13" s="95">
        <f>L13*12.5</f>
        <v>86.459662948749994</v>
      </c>
      <c r="N13" s="96">
        <v>1.1369616999999999E-3</v>
      </c>
      <c r="O13" s="96">
        <v>0</v>
      </c>
    </row>
    <row r="14" spans="1:15">
      <c r="A14" s="52">
        <v>6</v>
      </c>
      <c r="B14" s="82" t="s">
        <v>1221</v>
      </c>
      <c r="C14" s="91">
        <v>209.64222611000002</v>
      </c>
      <c r="D14" s="92">
        <v>0</v>
      </c>
      <c r="E14" s="92">
        <v>0</v>
      </c>
      <c r="F14" s="92">
        <v>0</v>
      </c>
      <c r="G14" s="92">
        <v>0</v>
      </c>
      <c r="H14" s="93">
        <f>(C14+D14+E14+F14+G14)</f>
        <v>209.64222611000002</v>
      </c>
      <c r="I14" s="94">
        <v>6.1983351895999999</v>
      </c>
      <c r="J14" s="92">
        <v>0</v>
      </c>
      <c r="K14" s="92">
        <v>0</v>
      </c>
      <c r="L14" s="94">
        <v>6.1983351895999999</v>
      </c>
      <c r="M14" s="95">
        <f>L14*12.5</f>
        <v>77.479189869999999</v>
      </c>
      <c r="N14" s="96">
        <v>1.0188667E-3</v>
      </c>
      <c r="O14" s="96">
        <v>0</v>
      </c>
    </row>
    <row r="15" spans="1:15">
      <c r="A15" s="52">
        <v>7</v>
      </c>
      <c r="B15" s="82" t="s">
        <v>1222</v>
      </c>
      <c r="C15" s="91">
        <v>161.55356990000001</v>
      </c>
      <c r="D15" s="92">
        <v>0</v>
      </c>
      <c r="E15" s="92">
        <v>0</v>
      </c>
      <c r="F15" s="92">
        <v>0</v>
      </c>
      <c r="G15" s="92">
        <v>0</v>
      </c>
      <c r="H15" s="93">
        <f>(C15+D15+E15+F15+G15)</f>
        <v>161.55356990000001</v>
      </c>
      <c r="I15" s="94">
        <v>4.9099463673999999</v>
      </c>
      <c r="J15" s="92">
        <v>0</v>
      </c>
      <c r="K15" s="92">
        <v>0</v>
      </c>
      <c r="L15" s="94">
        <v>4.9099463673999999</v>
      </c>
      <c r="M15" s="95">
        <f>L15*12.5</f>
        <v>61.374329592499997</v>
      </c>
      <c r="N15" s="96">
        <v>8.070846E-4</v>
      </c>
      <c r="O15" s="96">
        <v>0</v>
      </c>
    </row>
    <row r="16" spans="1:15">
      <c r="A16" s="52">
        <v>8</v>
      </c>
      <c r="B16" s="82" t="s">
        <v>1224</v>
      </c>
      <c r="C16" s="91">
        <v>103.80329566</v>
      </c>
      <c r="D16" s="92">
        <v>0</v>
      </c>
      <c r="E16" s="92">
        <v>0</v>
      </c>
      <c r="F16" s="92">
        <v>0</v>
      </c>
      <c r="G16" s="92">
        <v>0</v>
      </c>
      <c r="H16" s="93">
        <f>(C16+D16+E16+F16+G16)</f>
        <v>103.80329566</v>
      </c>
      <c r="I16" s="94">
        <v>3.0178886052</v>
      </c>
      <c r="J16" s="92">
        <v>0</v>
      </c>
      <c r="K16" s="92">
        <v>0</v>
      </c>
      <c r="L16" s="94">
        <v>3.0178886052</v>
      </c>
      <c r="M16" s="95">
        <f>L16*12.5</f>
        <v>37.723607565000002</v>
      </c>
      <c r="N16" s="96">
        <v>4.9607290000000005E-4</v>
      </c>
      <c r="O16" s="96">
        <v>0</v>
      </c>
    </row>
    <row r="17" spans="1:15">
      <c r="A17" s="52">
        <v>9</v>
      </c>
      <c r="B17" s="82" t="s">
        <v>1223</v>
      </c>
      <c r="C17" s="91">
        <v>100.69947337000001</v>
      </c>
      <c r="D17" s="92">
        <v>0</v>
      </c>
      <c r="E17" s="92">
        <v>0</v>
      </c>
      <c r="F17" s="92">
        <v>0</v>
      </c>
      <c r="G17" s="92">
        <v>0</v>
      </c>
      <c r="H17" s="93">
        <f t="shared" si="0"/>
        <v>100.69947337000001</v>
      </c>
      <c r="I17" s="94">
        <v>2.7126532889999999</v>
      </c>
      <c r="J17" s="92">
        <v>0</v>
      </c>
      <c r="K17" s="92">
        <v>0</v>
      </c>
      <c r="L17" s="94">
        <v>2.7126532889999999</v>
      </c>
      <c r="M17" s="95">
        <f t="shared" si="1"/>
        <v>33.908166112499998</v>
      </c>
      <c r="N17" s="96">
        <v>4.4589910000000001E-4</v>
      </c>
      <c r="O17" s="96">
        <v>0</v>
      </c>
    </row>
    <row r="18" spans="1:15">
      <c r="A18" s="52">
        <v>10</v>
      </c>
      <c r="B18" s="82" t="s">
        <v>1226</v>
      </c>
      <c r="C18" s="91">
        <v>97.955021211999991</v>
      </c>
      <c r="D18" s="92">
        <v>0</v>
      </c>
      <c r="E18" s="92">
        <v>0</v>
      </c>
      <c r="F18" s="92">
        <v>0</v>
      </c>
      <c r="G18" s="92">
        <v>0</v>
      </c>
      <c r="H18" s="93">
        <f t="shared" si="0"/>
        <v>97.955021211999991</v>
      </c>
      <c r="I18" s="94">
        <v>3.1574817189000002</v>
      </c>
      <c r="J18" s="92">
        <v>0</v>
      </c>
      <c r="K18" s="92">
        <v>0</v>
      </c>
      <c r="L18" s="94">
        <v>3.1574817189000002</v>
      </c>
      <c r="M18" s="95">
        <f t="shared" si="1"/>
        <v>39.468521486250005</v>
      </c>
      <c r="N18" s="96">
        <v>5.1901889999999998E-4</v>
      </c>
      <c r="O18" s="96">
        <v>0.02</v>
      </c>
    </row>
    <row r="19" spans="1:15">
      <c r="A19" s="52"/>
      <c r="B19" s="82" t="s">
        <v>1217</v>
      </c>
      <c r="C19" s="91">
        <f>C20-(SUM(C9:C18))</f>
        <v>734.10402336798143</v>
      </c>
      <c r="D19" s="92">
        <v>0</v>
      </c>
      <c r="E19" s="92">
        <v>0</v>
      </c>
      <c r="F19" s="92">
        <v>0</v>
      </c>
      <c r="G19" s="92">
        <v>0</v>
      </c>
      <c r="H19" s="93">
        <f t="shared" si="0"/>
        <v>734.10402336798143</v>
      </c>
      <c r="I19" s="94">
        <f>I20-(SUM(I9:I18))</f>
        <v>23.212964304999332</v>
      </c>
      <c r="J19" s="92">
        <v>0</v>
      </c>
      <c r="K19" s="92">
        <v>0</v>
      </c>
      <c r="L19" s="94">
        <f>L20-(SUM(L9:L18))</f>
        <v>23.212964304999332</v>
      </c>
      <c r="M19" s="95">
        <f t="shared" si="1"/>
        <v>290.16205381249165</v>
      </c>
      <c r="N19" s="96">
        <f>N20-(SUM(N9:N18))</f>
        <v>3.8156886000001444E-3</v>
      </c>
      <c r="O19" s="96"/>
    </row>
    <row r="20" spans="1:15">
      <c r="A20" s="52"/>
      <c r="B20" s="412" t="s">
        <v>145</v>
      </c>
      <c r="C20" s="413">
        <v>169398.98595962499</v>
      </c>
      <c r="D20" s="414">
        <v>0</v>
      </c>
      <c r="E20" s="414">
        <v>0</v>
      </c>
      <c r="F20" s="414">
        <v>0</v>
      </c>
      <c r="G20" s="414">
        <v>0</v>
      </c>
      <c r="H20" s="415">
        <f t="shared" si="0"/>
        <v>169398.98595962499</v>
      </c>
      <c r="I20" s="416">
        <v>6083.5584248999994</v>
      </c>
      <c r="J20" s="414">
        <v>0</v>
      </c>
      <c r="K20" s="414">
        <v>0</v>
      </c>
      <c r="L20" s="416">
        <v>6083.5584248999994</v>
      </c>
      <c r="M20" s="417">
        <f t="shared" si="1"/>
        <v>76044.480311249994</v>
      </c>
      <c r="N20" s="418">
        <f>100%</f>
        <v>1</v>
      </c>
      <c r="O20" s="418">
        <v>2.4770940000000002E-2</v>
      </c>
    </row>
    <row r="21" spans="1:15">
      <c r="A21" t="s">
        <v>1225</v>
      </c>
    </row>
  </sheetData>
  <mergeCells count="9">
    <mergeCell ref="A4:B6"/>
    <mergeCell ref="N5:N7"/>
    <mergeCell ref="O5:O7"/>
    <mergeCell ref="C5:D6"/>
    <mergeCell ref="E5:F6"/>
    <mergeCell ref="G5:G7"/>
    <mergeCell ref="H5:H7"/>
    <mergeCell ref="I5:L6"/>
    <mergeCell ref="M5:M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532DF-5E97-4D18-902B-DE866F59CA45}">
  <dimension ref="A1:C16"/>
  <sheetViews>
    <sheetView showGridLines="0" workbookViewId="0">
      <selection activeCell="C8" sqref="C8"/>
    </sheetView>
  </sheetViews>
  <sheetFormatPr baseColWidth="10" defaultColWidth="11.44140625" defaultRowHeight="14.4"/>
  <cols>
    <col min="1" max="1" width="7.6640625" customWidth="1"/>
    <col min="2" max="2" width="58" customWidth="1"/>
    <col min="3" max="3" width="20.6640625" customWidth="1"/>
    <col min="4" max="4" width="33.44140625" customWidth="1"/>
    <col min="6" max="6" width="23" customWidth="1"/>
    <col min="7" max="7" width="16.6640625" customWidth="1"/>
    <col min="8" max="8" width="20" customWidth="1"/>
    <col min="9" max="9" width="26.6640625" customWidth="1"/>
  </cols>
  <sheetData>
    <row r="1" spans="1:3" ht="25.8">
      <c r="A1" s="133" t="s">
        <v>210</v>
      </c>
      <c r="C1" s="11"/>
    </row>
    <row r="4" spans="1:3">
      <c r="A4" s="38"/>
      <c r="B4" s="160" t="s">
        <v>383</v>
      </c>
      <c r="C4" s="12" t="s">
        <v>116</v>
      </c>
    </row>
    <row r="5" spans="1:3">
      <c r="A5" s="13">
        <v>1</v>
      </c>
      <c r="B5" s="14" t="s">
        <v>85</v>
      </c>
      <c r="C5" s="88">
        <v>90013</v>
      </c>
    </row>
    <row r="6" spans="1:3">
      <c r="A6" s="13">
        <v>2</v>
      </c>
      <c r="B6" s="14" t="s">
        <v>146</v>
      </c>
      <c r="C6" s="89">
        <v>2.477E-2</v>
      </c>
    </row>
    <row r="7" spans="1:3">
      <c r="A7" s="13">
        <v>3</v>
      </c>
      <c r="B7" s="14" t="s">
        <v>147</v>
      </c>
      <c r="C7" s="90">
        <v>2230</v>
      </c>
    </row>
    <row r="14" spans="1:3">
      <c r="B14" s="130"/>
      <c r="C14" s="130"/>
    </row>
    <row r="15" spans="1:3">
      <c r="B15" s="130"/>
      <c r="C15" s="130"/>
    </row>
    <row r="16" spans="1:3">
      <c r="B16" s="130"/>
      <c r="C16" s="130"/>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1CD24-A208-4E51-BCEA-EB9839B3D22D}">
  <dimension ref="A1:C20"/>
  <sheetViews>
    <sheetView showGridLines="0" workbookViewId="0">
      <selection activeCell="E10" sqref="E10"/>
    </sheetView>
  </sheetViews>
  <sheetFormatPr baseColWidth="10" defaultColWidth="11.44140625" defaultRowHeight="14.4"/>
  <cols>
    <col min="1" max="1" width="12.44140625" customWidth="1"/>
    <col min="2" max="2" width="112.33203125" customWidth="1"/>
    <col min="3" max="3" width="41.6640625" customWidth="1"/>
    <col min="6" max="6" width="38.6640625" customWidth="1"/>
  </cols>
  <sheetData>
    <row r="1" spans="1:3" ht="25.8">
      <c r="A1" s="133" t="s">
        <v>1045</v>
      </c>
    </row>
    <row r="3" spans="1:3" ht="14.4" customHeight="1">
      <c r="A3" s="284"/>
      <c r="B3" s="284"/>
      <c r="C3" s="284"/>
    </row>
    <row r="4" spans="1:3" ht="15.6">
      <c r="A4" s="469"/>
      <c r="B4" s="434" t="s">
        <v>383</v>
      </c>
      <c r="C4" s="201" t="s">
        <v>116</v>
      </c>
    </row>
    <row r="5" spans="1:3" ht="15.6" customHeight="1">
      <c r="A5" s="470"/>
      <c r="B5" s="436"/>
      <c r="C5" s="147" t="s">
        <v>531</v>
      </c>
    </row>
    <row r="6" spans="1:3">
      <c r="A6" s="9">
        <v>1</v>
      </c>
      <c r="B6" s="3" t="s">
        <v>532</v>
      </c>
      <c r="C6" s="391">
        <v>191464</v>
      </c>
    </row>
    <row r="7" spans="1:3">
      <c r="A7" s="9">
        <v>2</v>
      </c>
      <c r="B7" s="3" t="s">
        <v>533</v>
      </c>
      <c r="C7" s="391">
        <v>-14999.7</v>
      </c>
    </row>
    <row r="8" spans="1:3">
      <c r="A8" s="9">
        <v>3</v>
      </c>
      <c r="B8" s="3" t="s">
        <v>534</v>
      </c>
      <c r="C8" s="87">
        <v>0</v>
      </c>
    </row>
    <row r="9" spans="1:3">
      <c r="A9" s="9">
        <v>4</v>
      </c>
      <c r="B9" s="3" t="s">
        <v>535</v>
      </c>
      <c r="C9" s="87">
        <v>0</v>
      </c>
    </row>
    <row r="10" spans="1:3" ht="28.8">
      <c r="A10" s="9">
        <v>5</v>
      </c>
      <c r="B10" s="3" t="s">
        <v>536</v>
      </c>
      <c r="C10" s="87">
        <v>0</v>
      </c>
    </row>
    <row r="11" spans="1:3">
      <c r="A11" s="9">
        <v>6</v>
      </c>
      <c r="B11" s="3" t="s">
        <v>537</v>
      </c>
      <c r="C11" s="87">
        <v>0</v>
      </c>
    </row>
    <row r="12" spans="1:3">
      <c r="A12" s="9">
        <v>7</v>
      </c>
      <c r="B12" s="3" t="s">
        <v>538</v>
      </c>
      <c r="C12" s="87">
        <v>0</v>
      </c>
    </row>
    <row r="13" spans="1:3">
      <c r="A13" s="9">
        <v>8</v>
      </c>
      <c r="B13" s="3" t="s">
        <v>539</v>
      </c>
      <c r="C13" s="391">
        <v>-1526</v>
      </c>
    </row>
    <row r="14" spans="1:3">
      <c r="A14" s="9">
        <v>9</v>
      </c>
      <c r="B14" s="3" t="s">
        <v>540</v>
      </c>
      <c r="C14" s="87">
        <v>-23</v>
      </c>
    </row>
    <row r="15" spans="1:3">
      <c r="A15" s="9">
        <v>10</v>
      </c>
      <c r="B15" s="3" t="s">
        <v>541</v>
      </c>
      <c r="C15" s="391">
        <v>7231</v>
      </c>
    </row>
    <row r="16" spans="1:3">
      <c r="A16" s="9">
        <v>11</v>
      </c>
      <c r="B16" s="3" t="s">
        <v>542</v>
      </c>
      <c r="C16" s="87">
        <v>0</v>
      </c>
    </row>
    <row r="17" spans="1:3">
      <c r="A17" s="9" t="s">
        <v>543</v>
      </c>
      <c r="B17" s="3" t="s">
        <v>544</v>
      </c>
      <c r="C17" s="87">
        <v>0</v>
      </c>
    </row>
    <row r="18" spans="1:3">
      <c r="A18" s="9" t="s">
        <v>545</v>
      </c>
      <c r="B18" s="3" t="s">
        <v>546</v>
      </c>
      <c r="C18" s="87">
        <v>0</v>
      </c>
    </row>
    <row r="19" spans="1:3">
      <c r="A19" s="9">
        <v>12</v>
      </c>
      <c r="B19" s="3" t="s">
        <v>547</v>
      </c>
      <c r="C19" s="364">
        <f>C20-C6-C7-C8-C9-C10-C11-C12-C13-C14-C15-C16-C17-C18</f>
        <v>-1075.2999999999993</v>
      </c>
    </row>
    <row r="20" spans="1:3">
      <c r="A20" s="9">
        <v>13</v>
      </c>
      <c r="B20" s="390" t="s">
        <v>450</v>
      </c>
      <c r="C20" s="392">
        <f>'LR2'!C54</f>
        <v>181071</v>
      </c>
    </row>
  </sheetData>
  <mergeCells count="2">
    <mergeCell ref="A4:A5"/>
    <mergeCell ref="B4:B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P I E A A B Q S w M E F A A C A A g A 0 G 1 E V A V h 0 Z C k A A A A 9 Q A A A B I A H A B D b 2 5 m a W c v U G F j a 2 F n Z S 5 4 b W w g o h g A K K A U A A A A A A A A A A A A A A A A A A A A A A A A A A A A h Y 8 x D o I w G I W v Q r r T l m o M k p 8 y u I q a m B j X W i o 0 Q j G 0 C H d z 8 E h e Q Y y i b o 7 v e 9 / w 3 v 1 6 g 6 S v S u + i G q t r E 6 M A U + Q p I + t M m z x G r T v 6 I U o 4 b I Q 8 i V x 5 g 2 x s 1 N s s R o V z 5 4 i Q r u t w N 8 F 1 k x N G a U D 2 6 X I r C 1 U J 9 J H 1 f 9 n X x j p h p E I c d q 8 x n O H 5 D I d T h i m Q k U G q z b d n w 9 x n + w N h 0 Z a u b R Q 3 B 3 + 1 B j J G I O 8 L / A F Q S w M E F A A C A A g A 0 G 1 E 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B t R F S Z f b Y F 7 A E A A B g F A A A T A B w A R m 9 y b X V s Y X M v U 2 V j d G l v b j E u b S C i G A A o o B Q A A A A A A A A A A A A A A A A A A A A A A A A A A A C N k 0 F r 2 0 A Q h e 8 G / 4 d B v d g g j K S 0 T Z P g g 1 E S W k w h 2 I Y e b B P W 0 t j e e r W r z o 6 C j f F / 7 8 p q E h e 0 t L o I v c f M v G 9 2 Z T F j a T R M m 3 d 8 1 + 1 0 O 3 Y r C H P 4 E K Q Q X U M U g Y A J b p w t F G z M C 5 I u U L M N Y A g K u d s B 9 4 y l y t E J D / s M 1 e C H o d 3 K m F 3 v U S o c p E Z z X d A L v t 8 u 7 u W L t D + N f p 5 I K 3 f G 8 o G k 3 i z G o p Q s 1 O v n k 1 S C 4 G o x E y t U C g m S K I k X q S E s B 3 t l 9 0 E / B F 0 p F Q J T h f 2 w C d E k H k T R o D 0 x P E + 3 i F w H P + c 9 z r 8 x F s N / V Q X h W O p 8 G D T F y 9 P 8 X r B Y v s 1 8 N L Q m L A p 0 C 6 i r 7 I 7 k m p H q M S 6 / W 8 A T m c I w f k W R O 7 v 3 v z F D m P + p H C k 1 z Y R b i R 3 W v M t 3 4 A e d E z L w o c T 3 e T M S 2 q 4 N F a l R V a F n z q y n e o O G x + N F p F 4 6 g e m o D 6 m 7 B J J B 6 B w y U 7 k j p F I Q H y B r d J J 2 Z 8 + u a 4 q Q o 5 K u p 0 R 7 C 1 N 2 s q B c W n e N R m V J R m R b Y A N Z c 8 p A + K u S L s q Z d t 6 6 A 0 O g j G M G U f H W k G T X e e l W U p M C 4 5 5 P I b j U Z 8 D k V R f 6 c C F f t c s f 2 + V P 7 f L n d v m 6 X f 7 S L t + 0 y 3 H k 0 W O P 7 g G N P a S x B z X 2 s M Y e 2 N h D G 7 / h 6 q p Y I V 1 a N 1 4 r i f y W B z z x g C c e 8 M Q D n v w F f u p 3 O 1 K 3 / U l 3 v w F Q S w E C L Q A U A A I A C A D Q b U R U B W H R k K Q A A A D 1 A A A A E g A A A A A A A A A A A A A A A A A A A A A A Q 2 9 u Z m l n L 1 B h Y 2 t h Z 2 U u e G 1 s U E s B A i 0 A F A A C A A g A 0 G 1 E V A / K 6 a u k A A A A 6 Q A A A B M A A A A A A A A A A A A A A A A A 8 A A A A F t D b 2 5 0 Z W 5 0 X 1 R 5 c G V z X S 5 4 b W x Q S w E C L Q A U A A I A C A D Q b U R U m X 2 2 B e w B A A A Y B Q A A E w A A A A A A A A A A A A A A A A D h A Q A A R m 9 y b X V s Y X M v U 2 V j d G l v b j E u b V B L B Q Y A A A A A A w A D A M I A A A A a B 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3 B g A A A A A A A N U G 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D J T I w M D c l M j A w M C U y M G E l M j B S Z W d p b 2 5 h b C U y M G d v d m V y b m 1 l b n R z 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l J l c 3 V s d F R 5 c G U i I F Z h b H V l P S J z V G F i b G U i I C 8 + P E V u d H J 5 I F R 5 c G U 9 I k J 1 Z m Z l c k 5 l e H R S Z W Z y Z X N o I i B W Y W x 1 Z T 0 i b D E i I C 8 + P E V u d H J 5 I F R 5 c G U 9 I k Z p b G x F c n J v c k N v Z G U i I F Z h b H V l P S J z V W 5 r b m 9 3 b i I g L z 4 8 R W 5 0 c n k g V H l w Z T 0 i R m l s b E V y c m 9 y T W V z c 2 F n Z S I g V m F s d W U 9 I n N O Z W R s Y X N 0 a W 5 n Z W 4 g b W l z b H l r d G V z L i I g L z 4 8 R W 5 0 c n k g V H l w Z T 0 i R m l s b E x h c 3 R V c G R h d G V k I i B W Y W x 1 Z T 0 i Z D I w M j I t M D I t M D R U M T I 6 N D Y 6 M z I u M D g 4 N z Y 4 M F o i I C 8 + P E V u d H J 5 I F R 5 c G U 9 I k Z p b G x T d G F 0 d X M i I F Z h b H V l P S J z R X J y b 3 I i I C 8 + P C 9 T d G F i b G V F b n R y a W V z P j w v S X R l b T 4 8 S X R l b T 4 8 S X R l b U x v Y 2 F 0 a W 9 u P j x J d G V t V H l w Z T 5 G b 3 J t d W x h P C 9 J d G V t V H l w Z T 4 8 S X R l b V B h d G g + U 2 V j d G l v b j E v Q y U y M D A 3 J T I w M D A l M j B h J T I w U m V n a W 9 u Y W w l M j B n b 3 Z l c m 5 t Z W 5 0 c y 9 L a W x k Z T w v S X R l b V B h d G g + P C 9 J d G V t T G 9 j Y X R p b 2 4 + P F N 0 Y W J s Z U V u d H J p Z X M g L z 4 8 L 0 l 0 Z W 0 + P E l 0 Z W 0 + P E l 0 Z W 1 M b 2 N h d G l v b j 4 8 S X R l b V R 5 c G U + R m 9 y b X V s Y T w v S X R l b V R 5 c G U + P E l 0 Z W 1 Q Y X R o P l N l Y 3 R p b 2 4 x L 0 M l M j A w N y U y M D A w J T I w Y S U y M F J l Z 2 l v b m F s J T I w Z 2 9 2 Z X J u b W V u d H M v Q y U y M D A 3 L j A w L m E l M j B S Z W d p b 2 5 h b C U y M G d v d m V y b m 1 l b n R z J T I w X 1 N o Z W V 0 P C 9 J d G V t U G F 0 a D 4 8 L 0 l 0 Z W 1 M b 2 N h d G l v b j 4 8 U 3 R h Y m x l R W 5 0 c m l l c y A v P j w v S X R l b T 4 8 S X R l b T 4 8 S X R l b U x v Y 2 F 0 a W 9 u P j x J d G V t V H l w Z T 5 G b 3 J t d W x h P C 9 J d G V t V H l w Z T 4 8 S X R l b V B h d G g + U 2 V j d G l v b j E v Q y U y M D A 3 J T I w M D A l M j B h J T I w U m V n a W 9 u Y W w l M j B n b 3 Z l c m 5 t Z W 5 0 c y 9 G b 3 J m c m V t b W V k Z S U y M G 9 2 Z X J z a 3 J p Z n R l c j w v S X R l b V B h d G g + P C 9 J d G V t T G 9 j Y X R p b 2 4 + P F N 0 Y W J s Z U V u d H J p Z X M g L z 4 8 L 0 l 0 Z W 0 + P E l 0 Z W 0 + P E l 0 Z W 1 M b 2 N h d G l v b j 4 8 S X R l b V R 5 c G U + R m 9 y b X V s Y T w v S X R l b V R 5 c G U + P E l 0 Z W 1 Q Y X R o P l N l Y 3 R p b 2 4 x L 0 M l M j A w N y U y M D A w J T I w Y S U y M F J l Z 2 l v b m F s J T I w Z 2 9 2 Z X J u b W V u d H M v R W 5 k c m V 0 J T I w d H l w Z T w v S X R l b V B h d G g + P C 9 J d G V t T G 9 j Y X R p b 2 4 + P F N 0 Y W J s Z U V u d H J p Z X M g L z 4 8 L 0 l 0 Z W 0 + P C 9 J d G V t c z 4 8 L 0 x v Y 2 F s U G F j a 2 F n Z U 1 l d G F k Y X R h R m l s Z T 4 W A A A A U E s F B g A A A A A A A A A A A A A A A A A A A A A A A N o A A A A B A A A A 0 I y d 3 w E V 0 R G M e g D A T 8 K X 6 w E A A A C O a 7 h E 2 i C s Q 6 i f V Z z v + X j O A A A A A A I A A A A A A A N m A A D A A A A A E A A A A P c q t + X q w m H J 0 I E q 4 W E P f x s A A A A A B I A A A K A A A A A Q A A A A f G N a k 0 J 9 V 7 A p J X B 0 O G b M V F A A A A A y d r C P m 0 j c S 5 Y x l U l S e H 7 S M / T W 5 N a + A Q r h D 6 F e 7 i l / x A c j E f 8 y h I u P j d f d 1 x G 3 D b d u Q S L G V H U g D 1 k C 1 n 8 N B M D A Y j z l d A i i i G F e h n g Q 7 Y A g j R Q A A A A I 8 M g 7 6 z Q n 2 h W 7 n 9 l / O k l y j L 8 2 T 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FC782A4576CDB47A08C13EDF88C6362" ma:contentTypeVersion="11" ma:contentTypeDescription="Create a new document." ma:contentTypeScope="" ma:versionID="fe03d90cb8aea1ba0d24109c608a9c16">
  <xsd:schema xmlns:xsd="http://www.w3.org/2001/XMLSchema" xmlns:xs="http://www.w3.org/2001/XMLSchema" xmlns:p="http://schemas.microsoft.com/office/2006/metadata/properties" xmlns:ns2="ff5edb12-8992-40b5-98bd-65353416fe31" xmlns:ns3="2a0226c8-1e31-475b-982d-1b2097235a5d" targetNamespace="http://schemas.microsoft.com/office/2006/metadata/properties" ma:root="true" ma:fieldsID="efe62d6044fad5cfe9c88e9c285afbe2" ns2:_="" ns3:_="">
    <xsd:import namespace="ff5edb12-8992-40b5-98bd-65353416fe31"/>
    <xsd:import namespace="2a0226c8-1e31-475b-982d-1b2097235a5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5edb12-8992-40b5-98bd-65353416fe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032e30d-006d-4e3c-9c35-4f48900e8979"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a0226c8-1e31-475b-982d-1b2097235a5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2b89eda-3e81-4467-aa02-e18617dfcb01}" ma:internalName="TaxCatchAll" ma:showField="CatchAllData" ma:web="2a0226c8-1e31-475b-982d-1b2097235a5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2a0226c8-1e31-475b-982d-1b2097235a5d" xsi:nil="true"/>
    <lcf76f155ced4ddcb4097134ff3c332f xmlns="ff5edb12-8992-40b5-98bd-65353416fe3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F356DDC-B2F5-4F59-9CDE-C8351F6C4B6F}">
  <ds:schemaRefs>
    <ds:schemaRef ds:uri="http://schemas.microsoft.com/DataMashup"/>
  </ds:schemaRefs>
</ds:datastoreItem>
</file>

<file path=customXml/itemProps2.xml><?xml version="1.0" encoding="utf-8"?>
<ds:datastoreItem xmlns:ds="http://schemas.openxmlformats.org/officeDocument/2006/customXml" ds:itemID="{8F3B6661-2363-4A6D-8C22-2C4A1CAE0A4D}">
  <ds:schemaRefs>
    <ds:schemaRef ds:uri="http://schemas.microsoft.com/sharepoint/v3/contenttype/forms"/>
  </ds:schemaRefs>
</ds:datastoreItem>
</file>

<file path=customXml/itemProps3.xml><?xml version="1.0" encoding="utf-8"?>
<ds:datastoreItem xmlns:ds="http://schemas.openxmlformats.org/officeDocument/2006/customXml" ds:itemID="{46F724A8-92F0-4AAA-A955-9E603A698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5edb12-8992-40b5-98bd-65353416fe31"/>
    <ds:schemaRef ds:uri="2a0226c8-1e31-475b-982d-1b2097235a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895286A-42FF-4A01-8EE3-1B46AF39A2DF}">
  <ds:schemaRefs>
    <ds:schemaRef ds:uri="http://schemas.openxmlformats.org/package/2006/metadata/core-properties"/>
    <ds:schemaRef ds:uri="http://schemas.microsoft.com/office/2006/documentManagement/types"/>
    <ds:schemaRef ds:uri="http://schemas.microsoft.com/office/infopath/2007/PartnerControls"/>
    <ds:schemaRef ds:uri="http://purl.org/dc/dcmitype/"/>
    <ds:schemaRef ds:uri="http://schemas.microsoft.com/office/2006/metadata/properties"/>
    <ds:schemaRef ds:uri="http://www.w3.org/XML/1998/namespace"/>
    <ds:schemaRef ds:uri="ff5edb12-8992-40b5-98bd-65353416fe31"/>
    <ds:schemaRef ds:uri="http://purl.org/dc/terms/"/>
    <ds:schemaRef ds:uri="2a0226c8-1e31-475b-982d-1b2097235a5d"/>
    <ds:schemaRef ds:uri="http://purl.org/dc/elements/1.1/"/>
  </ds:schemaRefs>
</ds:datastoreItem>
</file>

<file path=docMetadata/LabelInfo.xml><?xml version="1.0" encoding="utf-8"?>
<clbl:labelList xmlns:clbl="http://schemas.microsoft.com/office/2020/mipLabelMetadata">
  <clbl:label id="{a1343970-01f8-43fb-b275-d5cacc553419}" enabled="0" method="" siteId="{a1343970-01f8-43fb-b275-d5cacc553419}"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33</vt:i4>
      </vt:variant>
      <vt:variant>
        <vt:lpstr>Navngitte områder</vt:lpstr>
      </vt:variant>
      <vt:variant>
        <vt:i4>2</vt:i4>
      </vt:variant>
    </vt:vector>
  </HeadingPairs>
  <TitlesOfParts>
    <vt:vector size="35" baseType="lpstr">
      <vt:lpstr>Contents</vt:lpstr>
      <vt:lpstr>KM1</vt:lpstr>
      <vt:lpstr>OV1</vt:lpstr>
      <vt:lpstr>CC1</vt:lpstr>
      <vt:lpstr>CC2</vt:lpstr>
      <vt:lpstr>CCA</vt:lpstr>
      <vt:lpstr>CCYB1</vt:lpstr>
      <vt:lpstr>CCYB2</vt:lpstr>
      <vt:lpstr>LR1</vt:lpstr>
      <vt:lpstr>LR2</vt:lpstr>
      <vt:lpstr>LR3</vt:lpstr>
      <vt:lpstr>LIQ1</vt:lpstr>
      <vt:lpstr>LIQ2</vt:lpstr>
      <vt:lpstr>CR1</vt:lpstr>
      <vt:lpstr>CR2</vt:lpstr>
      <vt:lpstr>CQ1</vt:lpstr>
      <vt:lpstr>CQ3</vt:lpstr>
      <vt:lpstr>CQ5</vt:lpstr>
      <vt:lpstr>CR4</vt:lpstr>
      <vt:lpstr>CR5</vt:lpstr>
      <vt:lpstr>CCR1</vt:lpstr>
      <vt:lpstr>CCR2</vt:lpstr>
      <vt:lpstr>CCR3</vt:lpstr>
      <vt:lpstr>CCR5</vt:lpstr>
      <vt:lpstr>CCR8</vt:lpstr>
      <vt:lpstr>OR1</vt:lpstr>
      <vt:lpstr>REM1</vt:lpstr>
      <vt:lpstr>AE1</vt:lpstr>
      <vt:lpstr>AE3</vt:lpstr>
      <vt:lpstr>IRRBB1</vt:lpstr>
      <vt:lpstr>KM2</vt:lpstr>
      <vt:lpstr>TLAC1</vt:lpstr>
      <vt:lpstr>TLAC3</vt:lpstr>
      <vt:lpstr>Contents!_Toc66961294</vt:lpstr>
      <vt:lpstr>'LIQ2'!Utskriftsområde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Svein Maberg</dc:creator>
  <cp:lastModifiedBy>Svein Maberg</cp:lastModifiedBy>
  <cp:lastPrinted>2023-03-21T07:13:16Z</cp:lastPrinted>
  <dcterms:created xsi:type="dcterms:W3CDTF">2022-01-30T12:35:16Z</dcterms:created>
  <dcterms:modified xsi:type="dcterms:W3CDTF">2025-03-21T09:41:26Z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0x010100BFC782A4576CDB47A08C13EDF88C6362</vt:lpwstr>
  </property>
  <property fmtid="{D5CDD505-2E9C-101B-9397-08002B2CF9AE}" pid="3" name="MediaServiceImageTags">
    <vt:lpwstr/>
  </property>
</Properties>
</file>